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ntrole documentaire" sheetId="1" state="visible" r:id="rId1"/>
    <sheet name="Mode d'emploi" sheetId="2" state="visible" r:id="rId2"/>
    <sheet name="Tableau de bord" sheetId="3" state="visible" r:id="rId3"/>
    <sheet name="Exemple commenté" sheetId="4" state="visible" r:id="rId4"/>
    <sheet name="1. PESTEL" sheetId="5" state="visible" r:id="rId5"/>
    <sheet name="2. Diagnostic interne" sheetId="6" state="visible" r:id="rId6"/>
    <sheet name="3. SWOT" sheetId="7" state="visible" r:id="rId7"/>
    <sheet name="4. Croisements TOWS" sheetId="8" state="visible" r:id="rId8"/>
    <sheet name="5. Parties intéressées" sheetId="9" state="visible" r:id="rId9"/>
    <sheet name="6. Risques et opportunités" sheetId="10" state="visible" r:id="rId10"/>
    <sheet name="Lexique" sheetId="11" state="visible" r:id="rId11"/>
    <sheet name="Listes" sheetId="12" state="hidden" r:id="rId12"/>
  </sheets>
  <definedNames/>
  <calcPr calcId="124519" fullCalcOnLoad="1"/>
</workbook>
</file>

<file path=xl/styles.xml><?xml version="1.0" encoding="utf-8"?>
<styleSheet xmlns="http://schemas.openxmlformats.org/spreadsheetml/2006/main">
  <numFmts count="1">
    <numFmt numFmtId="164" formatCode="DD/MM/YYYY"/>
  </numFmts>
  <fonts count="14">
    <font>
      <name val="Calibri"/>
      <family val="2"/>
      <color theme="1"/>
      <sz val="11"/>
      <scheme val="minor"/>
    </font>
    <font>
      <b val="1"/>
      <color rgb="000B1F3A"/>
      <sz val="13"/>
    </font>
    <font>
      <color rgb="0014181F"/>
      <sz val="9"/>
    </font>
    <font>
      <b val="1"/>
      <color rgb="00FFFFFF"/>
      <sz val="11"/>
    </font>
    <font>
      <b val="1"/>
      <color rgb="0014181F"/>
      <sz val="10"/>
    </font>
    <font>
      <color rgb="0014181F"/>
      <sz val="10"/>
    </font>
    <font>
      <b val="1"/>
      <color rgb="002F6F5E"/>
      <sz val="11"/>
    </font>
    <font>
      <color rgb="006B7280"/>
      <sz val="9"/>
    </font>
    <font>
      <i val="1"/>
      <color rgb="006B7280"/>
      <sz val="9"/>
    </font>
    <font>
      <b val="1"/>
      <color rgb="00FFFFFF"/>
      <sz val="9"/>
    </font>
    <font>
      <b val="1"/>
      <color rgb="00FFFFFF"/>
      <sz val="10"/>
    </font>
    <font>
      <color rgb="000B1F3A"/>
      <sz val="11"/>
    </font>
    <font>
      <color rgb="006B7280"/>
      <sz val="10"/>
    </font>
    <font>
      <b val="1"/>
      <color rgb="000B1F3A"/>
      <sz val="14"/>
    </font>
  </fonts>
  <fills count="6">
    <fill>
      <patternFill/>
    </fill>
    <fill>
      <patternFill patternType="gray125"/>
    </fill>
    <fill>
      <patternFill patternType="solid">
        <fgColor rgb="00FFFFFF"/>
      </patternFill>
    </fill>
    <fill>
      <patternFill patternType="solid">
        <fgColor rgb="00F6F4EF"/>
      </patternFill>
    </fill>
    <fill>
      <patternFill patternType="solid">
        <fgColor rgb="002F6F5E"/>
      </patternFill>
    </fill>
    <fill>
      <patternFill patternType="solid">
        <fgColor rgb="000B1F3A"/>
      </patternFill>
    </fill>
  </fills>
  <borders count="2">
    <border>
      <left/>
      <right/>
      <top/>
      <bottom/>
      <diagonal/>
    </border>
    <border>
      <bottom style="thin">
        <color rgb="00E7E3DB"/>
      </bottom>
    </border>
  </borders>
  <cellStyleXfs count="1">
    <xf numFmtId="0" fontId="0" fillId="0" borderId="0"/>
  </cellStyleXfs>
  <cellXfs count="47">
    <xf numFmtId="0" fontId="0" fillId="0" borderId="0" pivotButton="0" quotePrefix="0" xfId="0"/>
    <xf numFmtId="0" fontId="1" fillId="2" borderId="0" applyAlignment="1" pivotButton="0" quotePrefix="0" xfId="0">
      <alignment horizontal="right" vertical="center"/>
    </xf>
    <xf numFmtId="0" fontId="2" fillId="3" borderId="0" applyAlignment="1" pivotButton="0" quotePrefix="0" xfId="0">
      <alignment horizontal="left" vertical="center" wrapText="1"/>
    </xf>
    <xf numFmtId="0" fontId="3" fillId="4" borderId="0" applyAlignment="1" pivotButton="0" quotePrefix="0" xfId="0">
      <alignment horizontal="left" vertical="center"/>
    </xf>
    <xf numFmtId="0" fontId="4" fillId="2" borderId="0" applyAlignment="1" pivotButton="0" quotePrefix="0" xfId="0">
      <alignment horizontal="left" vertical="top" wrapText="1"/>
    </xf>
    <xf numFmtId="0" fontId="5" fillId="2" borderId="0" applyAlignment="1" pivotButton="0" quotePrefix="0" xfId="0">
      <alignment horizontal="left" vertical="top" wrapText="1"/>
    </xf>
    <xf numFmtId="0" fontId="4" fillId="3" borderId="0" applyAlignment="1" pivotButton="0" quotePrefix="0" xfId="0">
      <alignment horizontal="left" vertical="top" wrapText="1"/>
    </xf>
    <xf numFmtId="0" fontId="5" fillId="3" borderId="0" applyAlignment="1" pivotButton="0" quotePrefix="0" xfId="0">
      <alignment horizontal="left" vertical="top" wrapText="1"/>
    </xf>
    <xf numFmtId="0" fontId="2" fillId="0" borderId="0" applyAlignment="1" pivotButton="0" quotePrefix="0" xfId="0">
      <alignment horizontal="left" vertical="center" wrapText="1"/>
    </xf>
    <xf numFmtId="0" fontId="6" fillId="0" borderId="0" applyAlignment="1" pivotButton="0" quotePrefix="0" xfId="0">
      <alignment horizontal="center" vertical="center"/>
    </xf>
    <xf numFmtId="0" fontId="7" fillId="0" borderId="0" applyAlignment="1" pivotButton="0" quotePrefix="0" xfId="0">
      <alignment horizontal="center" vertical="center"/>
    </xf>
    <xf numFmtId="0" fontId="5" fillId="0" borderId="0" applyAlignment="1" pivotButton="0" quotePrefix="0" xfId="0">
      <alignment horizontal="left" vertical="center" wrapText="1"/>
    </xf>
    <xf numFmtId="0" fontId="4" fillId="2" borderId="0" applyAlignment="1" pivotButton="0" quotePrefix="0" xfId="0">
      <alignment horizontal="left" vertical="center"/>
    </xf>
    <xf numFmtId="0" fontId="11" fillId="2" borderId="0" applyAlignment="1" pivotButton="0" quotePrefix="0" xfId="0">
      <alignment horizontal="center" vertical="center"/>
    </xf>
    <xf numFmtId="0" fontId="0" fillId="2" borderId="0" pivotButton="0" quotePrefix="0" xfId="0"/>
    <xf numFmtId="0" fontId="12" fillId="3" borderId="0" applyAlignment="1" pivotButton="0" quotePrefix="0" xfId="0">
      <alignment horizontal="left" vertical="center"/>
    </xf>
    <xf numFmtId="0" fontId="11" fillId="3" borderId="0" applyAlignment="1" pivotButton="0" quotePrefix="0" xfId="0">
      <alignment horizontal="center" vertical="center"/>
    </xf>
    <xf numFmtId="0" fontId="0" fillId="3" borderId="0" pivotButton="0" quotePrefix="0" xfId="0"/>
    <xf numFmtId="0" fontId="12" fillId="2" borderId="0" applyAlignment="1" pivotButton="0" quotePrefix="0" xfId="0">
      <alignment horizontal="left" vertical="center"/>
    </xf>
    <xf numFmtId="0" fontId="4" fillId="3" borderId="0" applyAlignment="1" pivotButton="0" quotePrefix="0" xfId="0">
      <alignment horizontal="left" vertical="center"/>
    </xf>
    <xf numFmtId="0" fontId="5" fillId="0" borderId="0" pivotButton="0" quotePrefix="0" xfId="0"/>
    <xf numFmtId="0" fontId="11" fillId="0" borderId="0" applyAlignment="1" pivotButton="0" quotePrefix="0" xfId="0">
      <alignment horizontal="center" vertical="center"/>
    </xf>
    <xf numFmtId="0" fontId="4" fillId="2" borderId="0" applyAlignment="1" pivotButton="0" quotePrefix="0" xfId="0">
      <alignment horizontal="left" vertical="center" wrapText="1"/>
    </xf>
    <xf numFmtId="0" fontId="13" fillId="2" borderId="0" applyAlignment="1" pivotButton="0" quotePrefix="0" xfId="0">
      <alignment horizontal="center" vertical="center"/>
    </xf>
    <xf numFmtId="0" fontId="7" fillId="2" borderId="0" applyAlignment="1" pivotButton="0" quotePrefix="0" xfId="0">
      <alignment horizontal="left" vertical="center" wrapText="1"/>
    </xf>
    <xf numFmtId="0" fontId="4" fillId="3" borderId="0" applyAlignment="1" pivotButton="0" quotePrefix="0" xfId="0">
      <alignment horizontal="left" vertical="center" wrapText="1"/>
    </xf>
    <xf numFmtId="0" fontId="13" fillId="3" borderId="0" applyAlignment="1" pivotButton="0" quotePrefix="0" xfId="0">
      <alignment horizontal="center" vertical="center"/>
    </xf>
    <xf numFmtId="0" fontId="7" fillId="3" borderId="0" applyAlignment="1" pivotButton="0" quotePrefix="0" xfId="0">
      <alignment horizontal="left" vertical="center" wrapText="1"/>
    </xf>
    <xf numFmtId="0" fontId="8" fillId="3" borderId="0" applyAlignment="1" pivotButton="0" quotePrefix="0" xfId="0">
      <alignment horizontal="left" vertical="center" wrapText="1"/>
    </xf>
    <xf numFmtId="0" fontId="10" fillId="5" borderId="0" applyAlignment="1" pivotButton="0" quotePrefix="0" xfId="0">
      <alignment horizontal="left" vertical="center" wrapText="1"/>
    </xf>
    <xf numFmtId="0" fontId="5" fillId="2" borderId="1" applyAlignment="1" pivotButton="0" quotePrefix="0" xfId="0">
      <alignment horizontal="left" vertical="top" wrapText="1"/>
    </xf>
    <xf numFmtId="0" fontId="5" fillId="3" borderId="1" applyAlignment="1" pivotButton="0" quotePrefix="0" xfId="0">
      <alignment horizontal="left" vertical="top" wrapText="1"/>
    </xf>
    <xf numFmtId="0" fontId="3" fillId="4" borderId="0" applyAlignment="1" pivotButton="0" quotePrefix="0" xfId="0">
      <alignment horizontal="left" vertical="center" wrapText="1"/>
    </xf>
    <xf numFmtId="0" fontId="5" fillId="2" borderId="1" applyAlignment="1" pivotButton="0" quotePrefix="0" xfId="0">
      <alignment horizontal="center" vertical="center"/>
    </xf>
    <xf numFmtId="0" fontId="5" fillId="2" borderId="1" applyAlignment="1" pivotButton="0" quotePrefix="0" xfId="0">
      <alignment horizontal="left" vertical="center" wrapText="1"/>
    </xf>
    <xf numFmtId="0" fontId="4" fillId="2" borderId="1" applyAlignment="1" pivotButton="0" quotePrefix="0" xfId="0">
      <alignment horizontal="center" vertical="center"/>
    </xf>
    <xf numFmtId="0" fontId="5" fillId="3" borderId="1" applyAlignment="1" pivotButton="0" quotePrefix="0" xfId="0">
      <alignment horizontal="center" vertical="center"/>
    </xf>
    <xf numFmtId="0" fontId="5" fillId="3" borderId="1" applyAlignment="1" pivotButton="0" quotePrefix="0" xfId="0">
      <alignment horizontal="left" vertical="center" wrapText="1"/>
    </xf>
    <xf numFmtId="0" fontId="4" fillId="3" borderId="1" applyAlignment="1" pivotButton="0" quotePrefix="0" xfId="0">
      <alignment horizontal="center" vertical="center"/>
    </xf>
    <xf numFmtId="0" fontId="3" fillId="5" borderId="0" applyAlignment="1" pivotButton="0" quotePrefix="0" xfId="0">
      <alignment horizontal="left" vertical="center"/>
    </xf>
    <xf numFmtId="0" fontId="9" fillId="5" borderId="0" applyAlignment="1" pivotButton="0" quotePrefix="0" xfId="0">
      <alignment horizontal="left" vertical="center"/>
    </xf>
    <xf numFmtId="0" fontId="5" fillId="2" borderId="1" applyAlignment="1" pivotButton="0" quotePrefix="0" xfId="0">
      <alignment horizontal="center" vertical="center" wrapText="1"/>
    </xf>
    <xf numFmtId="0" fontId="5" fillId="3" borderId="1" applyAlignment="1" pivotButton="0" quotePrefix="0" xfId="0">
      <alignment horizontal="center" vertical="center" wrapText="1"/>
    </xf>
    <xf numFmtId="164" fontId="5" fillId="2" borderId="1" applyAlignment="1" pivotButton="0" quotePrefix="0" xfId="0">
      <alignment horizontal="left" vertical="center" wrapText="1"/>
    </xf>
    <xf numFmtId="164" fontId="5" fillId="3" borderId="1" applyAlignment="1" pivotButton="0" quotePrefix="0" xfId="0">
      <alignment horizontal="left" vertical="center" wrapText="1"/>
    </xf>
    <xf numFmtId="0" fontId="9" fillId="5" borderId="0" pivotButton="0" quotePrefix="0" xfId="0"/>
    <xf numFmtId="0" fontId="5" fillId="0" borderId="0" applyAlignment="1" pivotButton="0" quotePrefix="0" xfId="0">
      <alignment horizontal="left" vertical="center"/>
    </xf>
  </cellXfs>
  <cellStyles count="1">
    <cellStyle name="Normal" xfId="0" builtinId="0" hidden="0"/>
  </cellStyles>
  <dxfs count="5">
    <dxf>
      <font>
        <b val="1"/>
        <color rgb="002F6F5E"/>
      </font>
    </dxf>
    <dxf>
      <font>
        <b val="1"/>
        <color rgb="00A33131"/>
      </font>
    </dxf>
    <dxf>
      <font>
        <b val="1"/>
        <color rgb="00A33131"/>
      </font>
      <fill>
        <patternFill patternType="solid">
          <bgColor rgb="00F7DDDD"/>
        </patternFill>
      </fill>
    </dxf>
    <dxf>
      <font>
        <color rgb="007A6420"/>
      </font>
      <fill>
        <patternFill patternType="solid">
          <bgColor rgb="00F6EDD4"/>
        </patternFill>
      </fill>
    </dxf>
    <dxf>
      <font>
        <color rgb="006B7280"/>
      </font>
      <fill>
        <patternFill patternType="solid">
          <bgColor rgb="00EFEFE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styles" Target="styles.xml" Id="rId13" /><Relationship Type="http://schemas.openxmlformats.org/officeDocument/2006/relationships/theme" Target="theme/theme1.xml" Id="rId14" /></Relationships>
</file>

<file path=xl/charts/chart1.xml><?xml version="1.0" encoding="utf-8"?>
<chartSpace xmlns:a="http://schemas.openxmlformats.org/drawingml/2006/main" xmlns="http://schemas.openxmlformats.org/drawingml/2006/chart">
  <chart>
    <plotArea>
      <doughnutChart>
        <varyColors val="1"/>
        <ser>
          <idx val="0"/>
          <order val="0"/>
          <spPr>
            <a:ln>
              <a:prstDash val="solid"/>
            </a:ln>
          </spPr>
          <dPt>
            <idx val="0"/>
            <spPr>
              <a:solidFill>
                <a:srgbClr val="A33131"/>
              </a:solidFill>
              <a:ln>
                <a:prstDash val="solid"/>
              </a:ln>
            </spPr>
          </dPt>
          <dPt>
            <idx val="1"/>
            <spPr>
              <a:solidFill>
                <a:srgbClr val="C2A24E"/>
              </a:solidFill>
              <a:ln>
                <a:prstDash val="solid"/>
              </a:ln>
            </spPr>
          </dPt>
          <dPt>
            <idx val="2"/>
            <spPr>
              <a:solidFill>
                <a:srgbClr val="6B7280"/>
              </a:solidFill>
              <a:ln>
                <a:prstDash val="solid"/>
              </a:ln>
            </spPr>
          </dPt>
          <cat>
            <numRef>
              <f>'Tableau de bord'!$B$16:$B$18</f>
            </numRef>
          </cat>
          <val>
            <numRef>
              <f>'Tableau de bord'!$C$16:$C$18</f>
            </numRef>
          </val>
        </ser>
        <firstSliceAng val="0"/>
        <holeSize val="58"/>
      </doughnutChart>
    </plotArea>
    <legend>
      <legendPos val="b"/>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 /></Relationships>
</file>

<file path=xl/drawings/_rels/drawing10.xml.rels><Relationships xmlns="http://schemas.openxmlformats.org/package/2006/relationships"><Relationship Type="http://schemas.openxmlformats.org/officeDocument/2006/relationships/image" Target="/xl/media/image1.png" Id="rId1" /></Relationships>
</file>

<file path=xl/drawings/_rels/drawing11.xml.rels><Relationships xmlns="http://schemas.openxmlformats.org/package/2006/relationships"><Relationship Type="http://schemas.openxmlformats.org/officeDocument/2006/relationships/image" Target="/xl/media/image1.png" Id="rId1" /></Relationships>
</file>

<file path=xl/drawings/_rels/drawing12.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1.png" Id="rId1" /></Relationships>
</file>

<file path=xl/drawings/_rels/drawing3.xml.rels><Relationships xmlns="http://schemas.openxmlformats.org/package/2006/relationships"><Relationship Type="http://schemas.openxmlformats.org/officeDocument/2006/relationships/chart" Target="/xl/charts/chart1.xml" Id="rId1" /><Relationship Type="http://schemas.openxmlformats.org/officeDocument/2006/relationships/image" Target="/xl/media/image1.png" Id="rId2" /></Relationships>
</file>

<file path=xl/drawings/_rels/drawing4.xml.rels><Relationships xmlns="http://schemas.openxmlformats.org/package/2006/relationships"><Relationship Type="http://schemas.openxmlformats.org/officeDocument/2006/relationships/image" Target="/xl/media/image1.png" Id="rId1" /></Relationships>
</file>

<file path=xl/drawings/_rels/drawing5.xml.rels><Relationships xmlns="http://schemas.openxmlformats.org/package/2006/relationships"><Relationship Type="http://schemas.openxmlformats.org/officeDocument/2006/relationships/image" Target="/xl/media/image1.png" Id="rId1" /></Relationships>
</file>

<file path=xl/drawings/_rels/drawing6.xml.rels><Relationships xmlns="http://schemas.openxmlformats.org/package/2006/relationships"><Relationship Type="http://schemas.openxmlformats.org/officeDocument/2006/relationships/image" Target="/xl/media/image1.png" Id="rId1" /></Relationships>
</file>

<file path=xl/drawings/_rels/drawing7.xml.rels><Relationships xmlns="http://schemas.openxmlformats.org/package/2006/relationships"><Relationship Type="http://schemas.openxmlformats.org/officeDocument/2006/relationships/image" Target="/xl/media/image1.png" Id="rId1" /></Relationships>
</file>

<file path=xl/drawings/_rels/drawing8.xml.rels><Relationships xmlns="http://schemas.openxmlformats.org/package/2006/relationships"><Relationship Type="http://schemas.openxmlformats.org/officeDocument/2006/relationships/image" Target="/xl/media/image1.png" Id="rId1" /></Relationships>
</file>

<file path=xl/drawings/_rels/drawing9.xml.rels><Relationships xmlns="http://schemas.openxmlformats.org/package/2006/relationships"><Relationship Type="http://schemas.openxmlformats.org/officeDocument/2006/relationships/image" Target="/xl/media/image1.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10.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1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1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5</col>
      <colOff>0</colOff>
      <row>14</row>
      <rowOff>0</rowOff>
    </from>
    <ext cx="5400000" cy="2700000"/>
    <graphicFrame>
      <nvGraphicFramePr>
        <cNvPr id="1" name="Chart 1"/>
        <cNvGraphicFramePr/>
      </nvGraphicFramePr>
      <xfrm/>
      <a:graphic>
        <a:graphicData uri="http://schemas.openxmlformats.org/drawingml/2006/chart">
          <c:chart r:id="rId1"/>
        </a:graphicData>
      </a:graphic>
    </graphicFrame>
    <clientData/>
  </oneCellAnchor>
  <oneCellAnchor>
    <from>
      <col>0</col>
      <colOff>0</colOff>
      <row>0</row>
      <rowOff>0</rowOff>
    </from>
    <ext cx="1571625" cy="590550"/>
    <pic>
      <nvPicPr>
        <cNvPr id="2" name="Image 2" descr="Picture"/>
        <cNvPicPr/>
      </nvPicPr>
      <blipFill>
        <a:blip cstate="print" r:embed="rId2"/>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8.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drawings/drawing9.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571625" cy="5905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10.xml.rels><Relationships xmlns="http://schemas.openxmlformats.org/package/2006/relationships"><Relationship Type="http://schemas.openxmlformats.org/officeDocument/2006/relationships/drawing" Target="/xl/drawings/drawing10.xml" Id="rId1" /></Relationships>
</file>

<file path=xl/worksheets/_rels/sheet11.xml.rels><Relationships xmlns="http://schemas.openxmlformats.org/package/2006/relationships"><Relationship Type="http://schemas.openxmlformats.org/officeDocument/2006/relationships/drawing" Target="/xl/drawings/drawing11.xml" Id="rId1" /></Relationships>
</file>

<file path=xl/worksheets/_rels/sheet12.xml.rels><Relationships xmlns="http://schemas.openxmlformats.org/package/2006/relationships"><Relationship Type="http://schemas.openxmlformats.org/officeDocument/2006/relationships/drawing" Target="/xl/drawings/drawing12.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_rels/sheet8.xml.rels><Relationships xmlns="http://schemas.openxmlformats.org/package/2006/relationships"><Relationship Type="http://schemas.openxmlformats.org/officeDocument/2006/relationships/drawing" Target="/xl/drawings/drawing8.xml" Id="rId1" /></Relationships>
</file>

<file path=xl/worksheets/_rels/sheet9.xml.rels><Relationships xmlns="http://schemas.openxmlformats.org/package/2006/relationships"><Relationship Type="http://schemas.openxmlformats.org/officeDocument/2006/relationships/drawing" Target="/xl/drawings/drawing9.xml" Id="rId1" /></Relationships>
</file>

<file path=xl/worksheets/sheet1.xml><?xml version="1.0" encoding="utf-8"?>
<worksheet xmlns="http://schemas.openxmlformats.org/spreadsheetml/2006/main">
  <sheetPr>
    <outlinePr summaryBelow="1" summaryRight="1"/>
    <pageSetUpPr/>
  </sheetPr>
  <dimension ref="A1:C21"/>
  <sheetViews>
    <sheetView showGridLines="0" workbookViewId="0">
      <pane ySplit="1" topLeftCell="A2" activePane="bottomLeft" state="frozen"/>
      <selection pane="bottomLeft" activeCell="A1" sqref="A1"/>
    </sheetView>
  </sheetViews>
  <sheetFormatPr baseColWidth="8" defaultRowHeight="15"/>
  <cols>
    <col width="3" customWidth="1" min="1" max="1"/>
    <col width="34" customWidth="1" min="2" max="2"/>
    <col width="104" customWidth="1" min="3" max="3"/>
  </cols>
  <sheetData>
    <row r="1" ht="76" customHeight="1">
      <c r="A1" s="1" t="inlineStr">
        <is>
          <t>Contrôle documentaire</t>
        </is>
      </c>
    </row>
    <row r="2" ht="30" customHeight="1">
      <c r="A2" s="2" t="inlineStr">
        <is>
          <t>Ce document est un livrable HEMC. Les informations ci-dessous en assurent la traçabilité et l'authenticité.</t>
        </is>
      </c>
    </row>
    <row r="3" ht="20" customHeight="1">
      <c r="A3" s="3" t="inlineStr">
        <is>
          <t>Identification du document</t>
        </is>
      </c>
    </row>
    <row r="4" ht="20" customHeight="1">
      <c r="B4" s="4" t="inlineStr">
        <is>
          <t>Titre</t>
        </is>
      </c>
      <c r="C4" s="5" t="inlineStr">
        <is>
          <t>Analyse de contexte PESTEL et SWOT</t>
        </is>
      </c>
    </row>
    <row r="5" ht="20" customHeight="1">
      <c r="B5" s="6" t="inlineStr">
        <is>
          <t>Référentiel</t>
        </is>
      </c>
      <c r="C5" s="7" t="inlineStr">
        <is>
          <t>ISO 9001:2015, articles 4.1, 4.2 et 6.1</t>
        </is>
      </c>
    </row>
    <row r="6" ht="20" customHeight="1">
      <c r="B6" s="4" t="inlineStr">
        <is>
          <t>Éditeur</t>
        </is>
      </c>
      <c r="C6" s="5" t="inlineStr">
        <is>
          <t>Hub Engineering Management Consulting (HEMC)</t>
        </is>
      </c>
    </row>
    <row r="7" ht="20" customHeight="1">
      <c r="B7" s="6" t="inlineStr">
        <is>
          <t>Site web</t>
        </is>
      </c>
      <c r="C7" s="7" t="inlineStr">
        <is>
          <t>hem-consulting.com</t>
        </is>
      </c>
    </row>
    <row r="8" ht="20" customHeight="1">
      <c r="B8" s="4" t="inlineStr">
        <is>
          <t>Contact</t>
        </is>
      </c>
      <c r="C8" s="5" t="inlineStr">
        <is>
          <t>contact@hem-consulting.com  ·  +212 660 12 52 42</t>
        </is>
      </c>
    </row>
    <row r="9" ht="20" customHeight="1">
      <c r="B9" s="6" t="inlineStr">
        <is>
          <t>Version</t>
        </is>
      </c>
      <c r="C9" s="7" t="inlineStr">
        <is>
          <t>1.0</t>
        </is>
      </c>
    </row>
    <row r="10" ht="20" customHeight="1">
      <c r="B10" s="4" t="inlineStr">
        <is>
          <t>Date d'édition</t>
        </is>
      </c>
      <c r="C10" s="5" t="inlineStr">
        <is>
          <t>2026</t>
        </is>
      </c>
    </row>
    <row r="11" ht="20" customHeight="1">
      <c r="B11" s="6" t="inlineStr">
        <is>
          <t>Langues disponibles</t>
        </is>
      </c>
      <c r="C11" s="7" t="inlineStr">
        <is>
          <t>Français, anglais, espagnol, arabe</t>
        </is>
      </c>
    </row>
    <row r="12" ht="32" customHeight="1">
      <c r="B12" s="4" t="inlineStr">
        <is>
          <t>Usage</t>
        </is>
      </c>
      <c r="C12" s="5" t="inlineStr">
        <is>
          <t>Usage interne et usage en mission de conseil chez vos clients, sans limite de missions. Revente et redistribution des fichiers interdites.</t>
        </is>
      </c>
    </row>
    <row r="13" ht="32" customHeight="1">
      <c r="B13" s="6" t="inlineStr">
        <is>
          <t>Propriété</t>
        </is>
      </c>
      <c r="C13" s="7" t="inlineStr">
        <is>
          <t>Document HEMC. Les mentions d'édition HEMC sont conservées ; la diffusion publique du modèle vierge est interdite.</t>
        </is>
      </c>
    </row>
    <row r="14" ht="20" customHeight="1">
      <c r="A14" s="3" t="inlineStr">
        <is>
          <t>Historique des révisions</t>
        </is>
      </c>
    </row>
    <row r="15" ht="20" customHeight="1">
      <c r="B15" s="4" t="inlineStr">
        <is>
          <t>Version</t>
        </is>
      </c>
      <c r="C15" s="5" t="inlineStr">
        <is>
          <t>Date  ·  Objet</t>
        </is>
      </c>
    </row>
    <row r="16" ht="32" customHeight="1">
      <c r="B16" s="6" t="inlineStr">
        <is>
          <t>1.0</t>
        </is>
      </c>
      <c r="C16" s="7" t="inlineStr">
        <is>
          <t>2026  ·  Création, structure ISO 9001:2015 (9 catégories externes, 6 domaines internes, 4 croisements TOWS).</t>
        </is>
      </c>
    </row>
    <row r="18" ht="52" customHeight="1">
      <c r="A18" s="8" t="inlineStr">
        <is>
          <t>Ce classeur contient, une fois renseigné, le diagnostic interne et la position concurrentielle de votre organisme. Traitez-le comme un document interne : le contenu que vous y saisissez ne quitte jamais votre poste, HEMC n'y a aucun accès.</t>
        </is>
      </c>
    </row>
    <row r="20" ht="22" customHeight="1">
      <c r="A20" s="9" t="inlineStr">
        <is>
          <t>Discuter de votre projet</t>
        </is>
      </c>
    </row>
    <row r="21" ht="18" customHeight="1">
      <c r="A21" s="10" t="inlineStr">
        <is>
          <t>hem-consulting.com  ·  contact@hem-consulting.com  ·  +212 660 12 52 42</t>
        </is>
      </c>
    </row>
  </sheetData>
  <mergeCells count="7">
    <mergeCell ref="A1:C1"/>
    <mergeCell ref="A14:C14"/>
    <mergeCell ref="A18:C18"/>
    <mergeCell ref="A3:C3"/>
    <mergeCell ref="A21:C21"/>
    <mergeCell ref="A20:C20"/>
    <mergeCell ref="A2:C2"/>
  </mergeCells>
  <pageMargins left="0.75" right="0.75" top="1" bottom="1" header="0.5" footer="0.5"/>
  <drawing xmlns:r="http://schemas.openxmlformats.org/officeDocument/2006/relationships" r:id="rId1"/>
</worksheet>
</file>

<file path=xl/worksheets/sheet10.xml><?xml version="1.0" encoding="utf-8"?>
<worksheet xmlns="http://schemas.openxmlformats.org/spreadsheetml/2006/main">
  <sheetPr>
    <outlinePr summaryBelow="1" summaryRight="1"/>
    <pageSetUpPr fitToPage="1"/>
  </sheetPr>
  <dimension ref="A1:Q16"/>
  <sheetViews>
    <sheetView showGridLines="0" workbookViewId="0">
      <pane ySplit="3" topLeftCell="A4" activePane="bottomLeft" state="frozen"/>
      <selection pane="bottomLeft" activeCell="A1" sqref="A1"/>
    </sheetView>
  </sheetViews>
  <sheetFormatPr baseColWidth="8" defaultRowHeight="15"/>
  <cols>
    <col width="9" customWidth="1" min="1" max="1"/>
    <col width="24" customWidth="1" min="2" max="2"/>
    <col width="15" customWidth="1" min="3" max="3"/>
    <col width="14" customWidth="1" min="4" max="4"/>
    <col width="52" customWidth="1" min="5" max="5"/>
    <col width="11" customWidth="1" min="6" max="6"/>
    <col width="13" customWidth="1" min="7" max="7"/>
    <col width="11" customWidth="1" min="8" max="8"/>
    <col width="40" customWidth="1" min="9" max="9"/>
    <col width="44" customWidth="1" min="10" max="10"/>
    <col width="18" customWidth="1" min="11" max="11"/>
    <col width="14" customWidth="1" min="12" max="12"/>
    <col width="18" customWidth="1" min="13" max="13"/>
    <col hidden="1" width="6" customWidth="1" min="14" max="14"/>
    <col hidden="1" width="6" customWidth="1" min="15" max="15"/>
    <col hidden="1" width="6" customWidth="1" min="16" max="16"/>
    <col hidden="1" width="6" customWidth="1" min="17" max="17"/>
  </cols>
  <sheetData>
    <row r="1" ht="76" customHeight="1">
      <c r="A1" s="1" t="inlineStr">
        <is>
          <t>Risques et opportunités</t>
        </is>
      </c>
    </row>
    <row r="2" ht="108" customHeight="1">
      <c r="A2" s="2" t="inlineStr">
        <is>
          <t>Aperçu gratuit. Seule la CAPACITÉ est réduite : 18 lignes externes au lieu de 45, 12 lignes internes au lieu de 30, 6 parties intéressées au lieu de 25, 8 risques au lieu de 40. Les douze onglets, les formules, les listes déroulantes et les quatre compteurs d'audit sont ceux du produit complet.
C'est l'onglet qui rend tout le reste opposable. L'article 6.1.1 demande de TENIR COMPTE des enjeux de 4.1 et des exigences de 4.2 pour déterminer les risques et opportunités : la colonne « Réf. d'origine » est ce lien. Une ligne sans référence d'origine, ou une référence qui ne correspond à rien, est signalée au tableau de bord.</t>
        </is>
      </c>
    </row>
    <row r="3" ht="34" customHeight="1">
      <c r="A3" s="29" t="inlineStr">
        <is>
          <t>Réf</t>
        </is>
      </c>
      <c r="B3" s="29" t="inlineStr">
        <is>
          <t>Origine</t>
        </is>
      </c>
      <c r="C3" s="29" t="inlineStr">
        <is>
          <t>Réf. d'origine</t>
        </is>
      </c>
      <c r="D3" s="29" t="inlineStr">
        <is>
          <t>Nature</t>
        </is>
      </c>
      <c r="E3" s="29" t="inlineStr">
        <is>
          <t>Description</t>
        </is>
      </c>
      <c r="F3" s="29" t="inlineStr">
        <is>
          <t>Gravité</t>
        </is>
      </c>
      <c r="G3" s="29" t="inlineStr">
        <is>
          <t>Probabilité</t>
        </is>
      </c>
      <c r="H3" s="29" t="inlineStr">
        <is>
          <t>Criticité</t>
        </is>
      </c>
      <c r="I3" s="29" t="inlineStr">
        <is>
          <t>Option de traitement</t>
        </is>
      </c>
      <c r="J3" s="29" t="inlineStr">
        <is>
          <t>Action planifiée</t>
        </is>
      </c>
      <c r="K3" s="29" t="inlineStr">
        <is>
          <t>Pilote</t>
        </is>
      </c>
      <c r="L3" s="29" t="inlineStr">
        <is>
          <t>Échéance</t>
        </is>
      </c>
      <c r="M3" s="29" t="inlineStr">
        <is>
          <t>Efficacité évaluée</t>
        </is>
      </c>
    </row>
    <row r="4" ht="34" customHeight="1">
      <c r="A4" s="33" t="inlineStr">
        <is>
          <t>RO-1</t>
        </is>
      </c>
      <c r="B4" s="34" t="n"/>
      <c r="C4" s="34" t="n"/>
      <c r="D4" s="34" t="n"/>
      <c r="E4" s="34" t="n"/>
      <c r="F4" s="34" t="n"/>
      <c r="G4" s="34" t="n"/>
      <c r="H4" s="33">
        <f>IF(AND(F4&lt;&gt;"",G4&lt;&gt;""),F4*G4,"")</f>
        <v/>
      </c>
      <c r="I4" s="34" t="n"/>
      <c r="J4" s="34" t="n"/>
      <c r="K4" s="34" t="n"/>
      <c r="L4" s="43" t="n"/>
      <c r="M4" s="34" t="n"/>
      <c r="N4">
        <f>IF($C4="",0,IF(COUNTIF('1. PESTEL'!$A$5:$A$30,$C4)+COUNTIF('2. Diagnostic interne'!$A$5:$A$21,$C4)+COUNTIF('5. Parties intéressées'!$A$4:$A$9,$C4)=0,1,0))</f>
        <v/>
      </c>
      <c r="O4">
        <f>IF(AND($E4&lt;&gt;"",$J4=""),1,0)</f>
        <v/>
      </c>
      <c r="P4">
        <f>IF(AND($L4&lt;&gt;"",$L4&lt;TODAY(),$M4="Non évaluée"),1,0)</f>
        <v/>
      </c>
      <c r="Q4">
        <f>IF($E4="",0,1)</f>
        <v/>
      </c>
    </row>
    <row r="5" ht="34" customHeight="1">
      <c r="A5" s="36" t="inlineStr">
        <is>
          <t>RO-2</t>
        </is>
      </c>
      <c r="B5" s="37" t="n"/>
      <c r="C5" s="37" t="n"/>
      <c r="D5" s="37" t="n"/>
      <c r="E5" s="37" t="n"/>
      <c r="F5" s="37" t="n"/>
      <c r="G5" s="37" t="n"/>
      <c r="H5" s="36">
        <f>IF(AND(F5&lt;&gt;"",G5&lt;&gt;""),F5*G5,"")</f>
        <v/>
      </c>
      <c r="I5" s="37" t="n"/>
      <c r="J5" s="37" t="n"/>
      <c r="K5" s="37" t="n"/>
      <c r="L5" s="44" t="n"/>
      <c r="M5" s="37" t="n"/>
      <c r="N5">
        <f>IF($C5="",0,IF(COUNTIF('1. PESTEL'!$A$5:$A$30,$C5)+COUNTIF('2. Diagnostic interne'!$A$5:$A$21,$C5)+COUNTIF('5. Parties intéressées'!$A$4:$A$9,$C5)=0,1,0))</f>
        <v/>
      </c>
      <c r="O5">
        <f>IF(AND($E5&lt;&gt;"",$J5=""),1,0)</f>
        <v/>
      </c>
      <c r="P5">
        <f>IF(AND($L5&lt;&gt;"",$L5&lt;TODAY(),$M5="Non évaluée"),1,0)</f>
        <v/>
      </c>
      <c r="Q5">
        <f>IF($E5="",0,1)</f>
        <v/>
      </c>
    </row>
    <row r="6" ht="34" customHeight="1">
      <c r="A6" s="33" t="inlineStr">
        <is>
          <t>RO-3</t>
        </is>
      </c>
      <c r="B6" s="34" t="n"/>
      <c r="C6" s="34" t="n"/>
      <c r="D6" s="34" t="n"/>
      <c r="E6" s="34" t="n"/>
      <c r="F6" s="34" t="n"/>
      <c r="G6" s="34" t="n"/>
      <c r="H6" s="33">
        <f>IF(AND(F6&lt;&gt;"",G6&lt;&gt;""),F6*G6,"")</f>
        <v/>
      </c>
      <c r="I6" s="34" t="n"/>
      <c r="J6" s="34" t="n"/>
      <c r="K6" s="34" t="n"/>
      <c r="L6" s="43" t="n"/>
      <c r="M6" s="34" t="n"/>
      <c r="N6">
        <f>IF($C6="",0,IF(COUNTIF('1. PESTEL'!$A$5:$A$30,$C6)+COUNTIF('2. Diagnostic interne'!$A$5:$A$21,$C6)+COUNTIF('5. Parties intéressées'!$A$4:$A$9,$C6)=0,1,0))</f>
        <v/>
      </c>
      <c r="O6">
        <f>IF(AND($E6&lt;&gt;"",$J6=""),1,0)</f>
        <v/>
      </c>
      <c r="P6">
        <f>IF(AND($L6&lt;&gt;"",$L6&lt;TODAY(),$M6="Non évaluée"),1,0)</f>
        <v/>
      </c>
      <c r="Q6">
        <f>IF($E6="",0,1)</f>
        <v/>
      </c>
    </row>
    <row r="7" ht="34" customHeight="1">
      <c r="A7" s="36" t="inlineStr">
        <is>
          <t>RO-4</t>
        </is>
      </c>
      <c r="B7" s="37" t="n"/>
      <c r="C7" s="37" t="n"/>
      <c r="D7" s="37" t="n"/>
      <c r="E7" s="37" t="n"/>
      <c r="F7" s="37" t="n"/>
      <c r="G7" s="37" t="n"/>
      <c r="H7" s="36">
        <f>IF(AND(F7&lt;&gt;"",G7&lt;&gt;""),F7*G7,"")</f>
        <v/>
      </c>
      <c r="I7" s="37" t="n"/>
      <c r="J7" s="37" t="n"/>
      <c r="K7" s="37" t="n"/>
      <c r="L7" s="44" t="n"/>
      <c r="M7" s="37" t="n"/>
      <c r="N7">
        <f>IF($C7="",0,IF(COUNTIF('1. PESTEL'!$A$5:$A$30,$C7)+COUNTIF('2. Diagnostic interne'!$A$5:$A$21,$C7)+COUNTIF('5. Parties intéressées'!$A$4:$A$9,$C7)=0,1,0))</f>
        <v/>
      </c>
      <c r="O7">
        <f>IF(AND($E7&lt;&gt;"",$J7=""),1,0)</f>
        <v/>
      </c>
      <c r="P7">
        <f>IF(AND($L7&lt;&gt;"",$L7&lt;TODAY(),$M7="Non évaluée"),1,0)</f>
        <v/>
      </c>
      <c r="Q7">
        <f>IF($E7="",0,1)</f>
        <v/>
      </c>
    </row>
    <row r="8" ht="34" customHeight="1">
      <c r="A8" s="33" t="inlineStr">
        <is>
          <t>RO-5</t>
        </is>
      </c>
      <c r="B8" s="34" t="n"/>
      <c r="C8" s="34" t="n"/>
      <c r="D8" s="34" t="n"/>
      <c r="E8" s="34" t="n"/>
      <c r="F8" s="34" t="n"/>
      <c r="G8" s="34" t="n"/>
      <c r="H8" s="33">
        <f>IF(AND(F8&lt;&gt;"",G8&lt;&gt;""),F8*G8,"")</f>
        <v/>
      </c>
      <c r="I8" s="34" t="n"/>
      <c r="J8" s="34" t="n"/>
      <c r="K8" s="34" t="n"/>
      <c r="L8" s="43" t="n"/>
      <c r="M8" s="34" t="n"/>
      <c r="N8">
        <f>IF($C8="",0,IF(COUNTIF('1. PESTEL'!$A$5:$A$30,$C8)+COUNTIF('2. Diagnostic interne'!$A$5:$A$21,$C8)+COUNTIF('5. Parties intéressées'!$A$4:$A$9,$C8)=0,1,0))</f>
        <v/>
      </c>
      <c r="O8">
        <f>IF(AND($E8&lt;&gt;"",$J8=""),1,0)</f>
        <v/>
      </c>
      <c r="P8">
        <f>IF(AND($L8&lt;&gt;"",$L8&lt;TODAY(),$M8="Non évaluée"),1,0)</f>
        <v/>
      </c>
      <c r="Q8">
        <f>IF($E8="",0,1)</f>
        <v/>
      </c>
    </row>
    <row r="9" ht="34" customHeight="1">
      <c r="A9" s="36" t="inlineStr">
        <is>
          <t>RO-6</t>
        </is>
      </c>
      <c r="B9" s="37" t="n"/>
      <c r="C9" s="37" t="n"/>
      <c r="D9" s="37" t="n"/>
      <c r="E9" s="37" t="n"/>
      <c r="F9" s="37" t="n"/>
      <c r="G9" s="37" t="n"/>
      <c r="H9" s="36">
        <f>IF(AND(F9&lt;&gt;"",G9&lt;&gt;""),F9*G9,"")</f>
        <v/>
      </c>
      <c r="I9" s="37" t="n"/>
      <c r="J9" s="37" t="n"/>
      <c r="K9" s="37" t="n"/>
      <c r="L9" s="44" t="n"/>
      <c r="M9" s="37" t="n"/>
      <c r="N9">
        <f>IF($C9="",0,IF(COUNTIF('1. PESTEL'!$A$5:$A$30,$C9)+COUNTIF('2. Diagnostic interne'!$A$5:$A$21,$C9)+COUNTIF('5. Parties intéressées'!$A$4:$A$9,$C9)=0,1,0))</f>
        <v/>
      </c>
      <c r="O9">
        <f>IF(AND($E9&lt;&gt;"",$J9=""),1,0)</f>
        <v/>
      </c>
      <c r="P9">
        <f>IF(AND($L9&lt;&gt;"",$L9&lt;TODAY(),$M9="Non évaluée"),1,0)</f>
        <v/>
      </c>
      <c r="Q9">
        <f>IF($E9="",0,1)</f>
        <v/>
      </c>
    </row>
    <row r="10" ht="34" customHeight="1">
      <c r="A10" s="33" t="inlineStr">
        <is>
          <t>RO-7</t>
        </is>
      </c>
      <c r="B10" s="34" t="n"/>
      <c r="C10" s="34" t="n"/>
      <c r="D10" s="34" t="n"/>
      <c r="E10" s="34" t="n"/>
      <c r="F10" s="34" t="n"/>
      <c r="G10" s="34" t="n"/>
      <c r="H10" s="33">
        <f>IF(AND(F10&lt;&gt;"",G10&lt;&gt;""),F10*G10,"")</f>
        <v/>
      </c>
      <c r="I10" s="34" t="n"/>
      <c r="J10" s="34" t="n"/>
      <c r="K10" s="34" t="n"/>
      <c r="L10" s="43" t="n"/>
      <c r="M10" s="34" t="n"/>
      <c r="N10">
        <f>IF($C10="",0,IF(COUNTIF('1. PESTEL'!$A$5:$A$30,$C10)+COUNTIF('2. Diagnostic interne'!$A$5:$A$21,$C10)+COUNTIF('5. Parties intéressées'!$A$4:$A$9,$C10)=0,1,0))</f>
        <v/>
      </c>
      <c r="O10">
        <f>IF(AND($E10&lt;&gt;"",$J10=""),1,0)</f>
        <v/>
      </c>
      <c r="P10">
        <f>IF(AND($L10&lt;&gt;"",$L10&lt;TODAY(),$M10="Non évaluée"),1,0)</f>
        <v/>
      </c>
      <c r="Q10">
        <f>IF($E10="",0,1)</f>
        <v/>
      </c>
    </row>
    <row r="11" ht="34" customHeight="1">
      <c r="A11" s="36" t="inlineStr">
        <is>
          <t>RO-8</t>
        </is>
      </c>
      <c r="B11" s="37" t="n"/>
      <c r="C11" s="37" t="n"/>
      <c r="D11" s="37" t="n"/>
      <c r="E11" s="37" t="n"/>
      <c r="F11" s="37" t="n"/>
      <c r="G11" s="37" t="n"/>
      <c r="H11" s="36">
        <f>IF(AND(F11&lt;&gt;"",G11&lt;&gt;""),F11*G11,"")</f>
        <v/>
      </c>
      <c r="I11" s="37" t="n"/>
      <c r="J11" s="37" t="n"/>
      <c r="K11" s="37" t="n"/>
      <c r="L11" s="44" t="n"/>
      <c r="M11" s="37" t="n"/>
      <c r="N11">
        <f>IF($C11="",0,IF(COUNTIF('1. PESTEL'!$A$5:$A$30,$C11)+COUNTIF('2. Diagnostic interne'!$A$5:$A$21,$C11)+COUNTIF('5. Parties intéressées'!$A$4:$A$9,$C11)=0,1,0))</f>
        <v/>
      </c>
      <c r="O11">
        <f>IF(AND($E11&lt;&gt;"",$J11=""),1,0)</f>
        <v/>
      </c>
      <c r="P11">
        <f>IF(AND($L11&lt;&gt;"",$L11&lt;TODAY(),$M11="Non évaluée"),1,0)</f>
        <v/>
      </c>
      <c r="Q11">
        <f>IF($E11="",0,1)</f>
        <v/>
      </c>
    </row>
    <row r="13" ht="44" customHeight="1">
      <c r="A13" s="28" t="inlineStr">
        <is>
          <t>Les six options de traitement proposées dans la liste déroulante sont celles que la NOTE 1 de l'article 6.1.2 énumère, reprises mot pour mot. Une note n'est pas une exigence : cette liste vous est offerte, elle ne vous est pas imposée, et vous pouvez en ajouter sur l'onglet Listes.</t>
        </is>
      </c>
    </row>
    <row r="15" ht="22" customHeight="1">
      <c r="A15" s="9" t="inlineStr">
        <is>
          <t>Discuter de votre projet</t>
        </is>
      </c>
    </row>
    <row r="16" ht="18" customHeight="1">
      <c r="A16" s="10" t="inlineStr">
        <is>
          <t>hem-consulting.com  ·  contact@hem-consulting.com  ·  +212 660 12 52 42</t>
        </is>
      </c>
    </row>
  </sheetData>
  <mergeCells count="5">
    <mergeCell ref="A13:M13"/>
    <mergeCell ref="A1:M1"/>
    <mergeCell ref="A15:M15"/>
    <mergeCell ref="A16:M16"/>
    <mergeCell ref="A2:M2"/>
  </mergeCells>
  <dataValidations count="5">
    <dataValidation sqref="B4 B5 B6 B7 B8 B9 B10 B11" showDropDown="0" showInputMessage="0" showErrorMessage="0" allowBlank="1" type="list">
      <formula1>=OFFSET('Listes'!$F$3,0,0,COUNTA('Listes'!$F$3:$F$40),1)</formula1>
    </dataValidation>
    <dataValidation sqref="D4 D5 D6 D7 D8 D9 D10 D11" showDropDown="0" showInputMessage="0" showErrorMessage="0" allowBlank="1" type="list">
      <formula1>=OFFSET('Listes'!$G$3,0,0,COUNTA('Listes'!$G$3:$G$40),1)</formula1>
    </dataValidation>
    <dataValidation sqref="I4 I5 I6 I7 I8 I9 I10 I11" showDropDown="0" showInputMessage="0" showErrorMessage="0" allowBlank="1" type="list">
      <formula1>=OFFSET('Listes'!$H$3,0,0,COUNTA('Listes'!$H$3:$H$40),1)</formula1>
    </dataValidation>
    <dataValidation sqref="M4 M5 M6 M7 M8 M9 M10 M11" showDropDown="0" showInputMessage="0" showErrorMessage="0" allowBlank="1" type="list">
      <formula1>=OFFSET('Listes'!$I$3,0,0,COUNTA('Listes'!$I$3:$I$40),1)</formula1>
    </dataValidation>
    <dataValidation sqref="F4 F5 F6 F7 F8 F9 F10 F11 G4 G5 G6 G7 G8 G9 G10 G11" showDropDown="0" showInputMessage="0" showErrorMessage="0" allowBlank="1" type="list">
      <formula1>"1,2,3,4,5"</formula1>
    </dataValidation>
  </dataValidations>
  <pageMargins left="0.75" right="0.75" top="1" bottom="1" header="0.5" footer="0.5"/>
  <pageSetup orientation="landscape" fitToHeight="0" fitToWidth="1"/>
  <drawing xmlns:r="http://schemas.openxmlformats.org/officeDocument/2006/relationships" r:id="rId1"/>
</worksheet>
</file>

<file path=xl/worksheets/sheet11.xml><?xml version="1.0" encoding="utf-8"?>
<worksheet xmlns="http://schemas.openxmlformats.org/spreadsheetml/2006/main">
  <sheetPr>
    <outlinePr summaryBelow="1" summaryRight="1"/>
    <pageSetUpPr/>
  </sheetPr>
  <dimension ref="A1:C16"/>
  <sheetViews>
    <sheetView showGridLines="0" workbookViewId="0">
      <pane ySplit="1" topLeftCell="A2" activePane="bottomLeft" state="frozen"/>
      <selection pane="bottomLeft" activeCell="A1" sqref="A1"/>
    </sheetView>
  </sheetViews>
  <sheetFormatPr baseColWidth="8" defaultRowHeight="15"/>
  <cols>
    <col width="3" customWidth="1" min="1" max="1"/>
    <col width="34" customWidth="1" min="2" max="2"/>
    <col width="104" customWidth="1" min="3" max="3"/>
  </cols>
  <sheetData>
    <row r="1" ht="76" customHeight="1">
      <c r="A1" s="1" t="inlineStr">
        <is>
          <t>Lexique et définitions clés</t>
        </is>
      </c>
    </row>
    <row r="2" ht="42" customHeight="1">
      <c r="A2" s="2" t="inlineStr">
        <is>
          <t>Définitions des termes clés employés dans la grille, alignées sur l'ISO 9001:2015 et l'ISO 19011. En cas de doute, se référer au texte officiel de la norme.</t>
        </is>
      </c>
    </row>
    <row r="3" ht="20" customHeight="1">
      <c r="A3" s="3" t="inlineStr">
        <is>
          <t>Termes et définitions</t>
        </is>
      </c>
    </row>
    <row r="4" ht="44" customHeight="1">
      <c r="B4" s="4" t="inlineStr">
        <is>
          <t>Enjeu (4.1)</t>
        </is>
      </c>
      <c r="C4" s="5" t="inlineStr">
        <is>
          <t>Un sujet, favorable ou défavorable, qui influe sur la capacité de l'organisme à atteindre les résultats attendus de son système. La NOTE 1 de 4.1 précise que les enjeux peuvent comprendre des facteurs positifs et négatifs ou des conditions.</t>
        </is>
      </c>
    </row>
    <row r="5" ht="44" customHeight="1">
      <c r="B5" s="6" t="inlineStr">
        <is>
          <t>Partie intéressée (4.2)</t>
        </is>
      </c>
      <c r="C5" s="7" t="inlineStr">
        <is>
          <t>Personne ou organisme qui a un effet, réel ou potentiel, sur l'aptitude de l'organisme à fournir des produits et services conformes. La pertinence se décide et se justifie.</t>
        </is>
      </c>
    </row>
    <row r="6" ht="44" customHeight="1">
      <c r="B6" s="4" t="inlineStr">
        <is>
          <t>Exigence</t>
        </is>
      </c>
      <c r="C6" s="5" t="inlineStr">
        <is>
          <t>Un besoin ou une attente que l'organisme retient comme lui étant opposable. Toutes les attentes recensées ne deviennent pas des exigences, et c'est cette sélection qui doit être tracée.</t>
        </is>
      </c>
    </row>
    <row r="7" ht="44" customHeight="1">
      <c r="B7" s="6" t="inlineStr">
        <is>
          <t>PESTEL</t>
        </is>
      </c>
      <c r="C7" s="7" t="inlineStr">
        <is>
          <t>Grille de lecture du contexte externe en six domaines : politique, économique, social, technologique, environnemental, légal. Outil de gestion, absent du texte d'ISO 9001.</t>
        </is>
      </c>
    </row>
    <row r="8" ht="44" customHeight="1">
      <c r="B8" s="4" t="inlineStr">
        <is>
          <t>SWOT</t>
        </is>
      </c>
      <c r="C8" s="5" t="inlineStr">
        <is>
          <t>Synthèse en quatre cases : forces, faiblesses, opportunités, menaces. Les deux premières sont internes, les deux suivantes externes. Outil de gestion, absent du texte d'ISO 9001.</t>
        </is>
      </c>
    </row>
    <row r="9" ht="44" customHeight="1">
      <c r="B9" s="6" t="inlineStr">
        <is>
          <t>TOWS</t>
        </is>
      </c>
      <c r="C9" s="7" t="inlineStr">
        <is>
          <t>Croisement deux à deux des quatre cases du SWOT, qui transforme un constat en options stratégiques. C'est l'étape que la plupart des analyses sautent.</t>
        </is>
      </c>
    </row>
    <row r="10" ht="44" customHeight="1">
      <c r="B10" s="4" t="inlineStr">
        <is>
          <t>Criticité</t>
        </is>
      </c>
      <c r="C10" s="5" t="inlineStr">
        <is>
          <t>Produit de la gravité ou de l'impact par la probabilité. Elle sert à classer, pas à décider : deux situations de criticité 12 n'appellent pas forcément le même traitement.</t>
        </is>
      </c>
    </row>
    <row r="11" ht="44" customHeight="1">
      <c r="B11" s="6" t="inlineStr">
        <is>
          <t>Risque</t>
        </is>
      </c>
      <c r="C11" s="7" t="inlineStr">
        <is>
          <t>Effet de l'incertitude, positif ou négatif. ISO 9001 traite les risques et les opportunités dans le même article, ce qui interdit de réduire 6.1 à une liste de dangers.</t>
        </is>
      </c>
    </row>
    <row r="12" ht="44" customHeight="1">
      <c r="B12" s="4" t="inlineStr">
        <is>
          <t>Option de traitement</t>
        </is>
      </c>
      <c r="C12" s="5" t="inlineStr">
        <is>
          <t>Ce que l'organisme décide de faire face à un risque. Les six options de la liste déroulante sont celles qu'énumère la NOTE 1 de 6.1.2.</t>
        </is>
      </c>
    </row>
    <row r="15" ht="22" customHeight="1">
      <c r="A15" s="9" t="inlineStr">
        <is>
          <t>Discuter de votre projet</t>
        </is>
      </c>
    </row>
    <row r="16" ht="18" customHeight="1">
      <c r="A16" s="10" t="inlineStr">
        <is>
          <t>hem-consulting.com  ·  contact@hem-consulting.com  ·  +212 660 12 52 42</t>
        </is>
      </c>
    </row>
  </sheetData>
  <mergeCells count="5">
    <mergeCell ref="A1:C1"/>
    <mergeCell ref="A2:C2"/>
    <mergeCell ref="A3:C3"/>
    <mergeCell ref="A15:C15"/>
    <mergeCell ref="A16:C16"/>
  </mergeCells>
  <pageMargins left="0.75" right="0.75" top="1" bottom="1" header="0.5" footer="0.5"/>
  <drawing xmlns:r="http://schemas.openxmlformats.org/officeDocument/2006/relationships" r:id="rId1"/>
</worksheet>
</file>

<file path=xl/worksheets/sheet12.xml><?xml version="1.0" encoding="utf-8"?>
<worksheet xmlns="http://schemas.openxmlformats.org/spreadsheetml/2006/main">
  <sheetPr>
    <outlinePr summaryBelow="1" summaryRight="1"/>
    <pageSetUpPr/>
  </sheetPr>
  <dimension ref="A1:J45"/>
  <sheetViews>
    <sheetView showGridLines="0"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 width="22" customWidth="1" min="7" max="7"/>
    <col width="34" customWidth="1" min="8" max="8"/>
    <col width="22" customWidth="1" min="9" max="9"/>
    <col width="22" customWidth="1" min="10" max="10"/>
  </cols>
  <sheetData>
    <row r="1" ht="76" customHeight="1">
      <c r="A1" s="1" t="inlineStr">
        <is>
          <t>Vocabulaires des listes déroulantes</t>
        </is>
      </c>
    </row>
    <row r="2">
      <c r="A2" s="45" t="inlineStr">
        <is>
          <t>Horizon</t>
        </is>
      </c>
      <c r="B2" s="45" t="inlineStr">
        <is>
          <t>Sens externe</t>
        </is>
      </c>
      <c r="C2" s="45" t="inlineStr">
        <is>
          <t>Sens interne</t>
        </is>
      </c>
      <c r="D2" s="45" t="inlineStr">
        <is>
          <t>Oui ou non</t>
        </is>
      </c>
      <c r="E2" s="45" t="inlineStr">
        <is>
          <t>Type de partie</t>
        </is>
      </c>
      <c r="F2" s="45" t="inlineStr">
        <is>
          <t>Origine</t>
        </is>
      </c>
      <c r="G2" s="45" t="inlineStr">
        <is>
          <t>Nature</t>
        </is>
      </c>
      <c r="H2" s="45" t="inlineStr">
        <is>
          <t>Option de traitement</t>
        </is>
      </c>
      <c r="I2" s="45" t="inlineStr">
        <is>
          <t>Efficacité</t>
        </is>
      </c>
      <c r="J2" s="45" t="inlineStr">
        <is>
          <t>Décision</t>
        </is>
      </c>
    </row>
    <row r="3">
      <c r="A3" s="46" t="inlineStr">
        <is>
          <t>Déjà présent</t>
        </is>
      </c>
      <c r="B3" s="46" t="inlineStr">
        <is>
          <t>Opportunité</t>
        </is>
      </c>
      <c r="C3" s="46" t="inlineStr">
        <is>
          <t>Force</t>
        </is>
      </c>
      <c r="D3" s="46" t="inlineStr">
        <is>
          <t>Oui</t>
        </is>
      </c>
      <c r="E3" s="46" t="inlineStr">
        <is>
          <t>Interne</t>
        </is>
      </c>
      <c r="F3" s="46" t="inlineStr">
        <is>
          <t>Enjeu externe (4.1)</t>
        </is>
      </c>
      <c r="G3" s="46" t="inlineStr">
        <is>
          <t>Risque</t>
        </is>
      </c>
      <c r="H3" s="46" t="inlineStr">
        <is>
          <t>Éviter le risque</t>
        </is>
      </c>
      <c r="I3" s="46" t="inlineStr">
        <is>
          <t>Non évaluée</t>
        </is>
      </c>
      <c r="J3" s="46" t="inlineStr">
        <is>
          <t>Retenue</t>
        </is>
      </c>
    </row>
    <row r="4">
      <c r="A4" s="46" t="inlineStr">
        <is>
          <t>Sous 12 mois</t>
        </is>
      </c>
      <c r="B4" s="46" t="inlineStr">
        <is>
          <t>Menace</t>
        </is>
      </c>
      <c r="C4" s="46" t="inlineStr">
        <is>
          <t>Faiblesse</t>
        </is>
      </c>
      <c r="D4" s="46" t="inlineStr">
        <is>
          <t>Non</t>
        </is>
      </c>
      <c r="E4" s="46" t="inlineStr">
        <is>
          <t>Externe</t>
        </is>
      </c>
      <c r="F4" s="46" t="inlineStr">
        <is>
          <t>Enjeu interne (4.1)</t>
        </is>
      </c>
      <c r="G4" s="46" t="inlineStr">
        <is>
          <t>Opportunité</t>
        </is>
      </c>
      <c r="H4" s="46" t="inlineStr">
        <is>
          <t>Prendre le risque afin de saisir une opportunité</t>
        </is>
      </c>
      <c r="I4" s="46" t="inlineStr">
        <is>
          <t>Efficace</t>
        </is>
      </c>
      <c r="J4" s="46" t="inlineStr">
        <is>
          <t>À étudier</t>
        </is>
      </c>
    </row>
    <row r="5">
      <c r="A5" s="46" t="inlineStr">
        <is>
          <t>À 3 ans</t>
        </is>
      </c>
      <c r="F5" s="46" t="inlineStr">
        <is>
          <t>Partie intéressée (4.2)</t>
        </is>
      </c>
      <c r="H5" s="46" t="inlineStr">
        <is>
          <t>Éliminer la source du risque</t>
        </is>
      </c>
      <c r="I5" s="46" t="inlineStr">
        <is>
          <t>Partiellement efficace</t>
        </is>
      </c>
      <c r="J5" s="46" t="inlineStr">
        <is>
          <t>Écartée</t>
        </is>
      </c>
    </row>
    <row r="6">
      <c r="H6" s="46" t="inlineStr">
        <is>
          <t>Modifier la probabilité d'apparition ou les conséquences</t>
        </is>
      </c>
      <c r="I6" s="46" t="inlineStr">
        <is>
          <t>Inefficace</t>
        </is>
      </c>
    </row>
    <row r="7">
      <c r="H7" s="46" t="inlineStr">
        <is>
          <t>Partager le risque</t>
        </is>
      </c>
    </row>
    <row r="8">
      <c r="H8" s="46" t="inlineStr">
        <is>
          <t>Maintenir le risque sur la base d'une décision éclairée</t>
        </is>
      </c>
    </row>
    <row r="9">
      <c r="H9" s="46" t="inlineStr">
        <is>
          <t>À décider</t>
        </is>
      </c>
    </row>
    <row r="45" ht="44" customHeight="1">
      <c r="A45" s="28" t="inlineStr">
        <is>
          <t>Cet onglet alimente les listes déroulantes des six onglets de travail. Vous pouvez ajouter une valeur au bas d'une colonne ; ne déplacez pas les colonnes, les validations les désignent par leur position.</t>
        </is>
      </c>
    </row>
  </sheetData>
  <mergeCells count="2">
    <mergeCell ref="A45:J45"/>
    <mergeCell ref="A1:J1"/>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C23"/>
  <sheetViews>
    <sheetView showGridLines="0" workbookViewId="0">
      <pane ySplit="1" topLeftCell="A2" activePane="bottomLeft" state="frozen"/>
      <selection pane="bottomLeft" activeCell="A1" sqref="A1"/>
    </sheetView>
  </sheetViews>
  <sheetFormatPr baseColWidth="8" defaultRowHeight="15"/>
  <cols>
    <col width="3" customWidth="1" min="1" max="1"/>
    <col width="34" customWidth="1" min="2" max="2"/>
    <col width="104" customWidth="1" min="3" max="3"/>
  </cols>
  <sheetData>
    <row r="1" ht="76" customHeight="1">
      <c r="A1" s="1" t="inlineStr">
        <is>
          <t>Mode d'emploi de la grille</t>
        </is>
      </c>
    </row>
    <row r="2" ht="122" customHeight="1">
      <c r="A2" s="2" t="inlineStr">
        <is>
          <t>Aperçu gratuit. Seule la CAPACITÉ est réduite : 18 lignes externes au lieu de 45, 12 lignes internes au lieu de 30, 6 parties intéressées au lieu de 25, 8 risques au lieu de 40. Les douze onglets, les formules, les listes déroulantes et les quatre compteurs d'audit sont ceux du produit complet.
Ce classeur enchaîne six étapes, dans l'ordre où un auditeur les remonte : le balayage externe, le diagnostic interne, la synthèse SWOT, les croisements, les parties intéressées, puis les risques et opportunités qui en découlent. Les onglets 3 et 4 se remplissent seuls à partir des onglets 1 et 2.</t>
        </is>
      </c>
    </row>
    <row r="3" ht="20" customHeight="1">
      <c r="A3" s="3" t="inlineStr">
        <is>
          <t>Étapes d'utilisation</t>
        </is>
      </c>
    </row>
    <row r="4" ht="52" customHeight="1">
      <c r="B4" s="4" t="inlineStr">
        <is>
          <t>1. Balayer l'externe</t>
        </is>
      </c>
      <c r="C4" s="5" t="inlineStr">
        <is>
          <t>Onglet 1. PESTEL : neuf catégories, cinq lignes chacune. Pour chaque enjeu, notez son sens (opportunité ou menace), son impact, sa probabilité et la source de l'information. La source n'est pas un confort : l'article 4.1 demande de surveiller et de revoir ces informations, ce qui suppose de savoir d'où elles viennent.</t>
        </is>
      </c>
    </row>
    <row r="5" ht="52" customHeight="1">
      <c r="B5" s="6" t="inlineStr">
        <is>
          <t>2. Diagnostiquer l'interne</t>
        </is>
      </c>
      <c r="C5" s="7" t="inlineStr">
        <is>
          <t>Onglet 2. Diagnostic interne : six domaines. Notez le niveau constaté chez vous, la référence à laquelle vous vous comparez (un concurrent nommé, une exigence client, un référentiel) et son niveau. L'écart se calcule, signé : positif vous êtes devant, négatif vous êtes derrière.</t>
        </is>
      </c>
    </row>
    <row r="6" ht="52" customHeight="1">
      <c r="B6" s="4" t="inlineStr">
        <is>
          <t>3. Lire la synthèse</t>
        </is>
      </c>
      <c r="C6" s="5" t="inlineStr">
        <is>
          <t>Onglet 3. SWOT : les quatre quadrants se remplissent automatiquement, déjà classés du plus critique au moins critique. Rien à recopier, donc rien à oublier de mettre à jour.</t>
        </is>
      </c>
    </row>
    <row r="7" ht="52" customHeight="1">
      <c r="B7" s="6" t="inlineStr">
        <is>
          <t>4. Croiser</t>
        </is>
      </c>
      <c r="C7" s="7" t="inlineStr">
        <is>
          <t>Onglet 4. Croisements TOWS : c'est là que la stratégie se décide. Un SWOT qui reste un tableau à quatre cases ne produit aucune décision ; ce sont les croisements qui en produisent.</t>
        </is>
      </c>
    </row>
    <row r="8" ht="52" customHeight="1">
      <c r="B8" s="4" t="inlineStr">
        <is>
          <t>5. Recenser les parties intéressées</t>
        </is>
      </c>
      <c r="C8" s="5" t="inlineStr">
        <is>
          <t>Onglet 5 : qui elles sont, ce qu'elles attendent, laquelle de ces attentes vous retenez comme exigence. L'article 4.2 porte sur les parties pertinentes et sur leurs exigences, pas sur la liste la plus longue possible.</t>
        </is>
      </c>
    </row>
    <row r="9" ht="52" customHeight="1">
      <c r="B9" s="6" t="inlineStr">
        <is>
          <t>6. Boucler sur les risques</t>
        </is>
      </c>
      <c r="C9" s="7" t="inlineStr">
        <is>
          <t>Onglet 6 : chaque risque ou opportunité cite la référence de l'enjeu ou de la partie intéressée dont il découle. C'est ce lien, et lui seul, qui rend l'analyse de contexte opposable en audit.</t>
        </is>
      </c>
    </row>
    <row r="10" ht="20" customHeight="1">
      <c r="A10" s="3" t="inlineStr">
        <is>
          <t>Échelles employées</t>
        </is>
      </c>
    </row>
    <row r="11" ht="32" customHeight="1">
      <c r="B11" s="4" t="inlineStr">
        <is>
          <t>Impact, probabilité, influence, dépendance</t>
        </is>
      </c>
      <c r="C11" s="5" t="inlineStr">
        <is>
          <t>De 1 à 5. Une échelle courte se tient dans le temps ; une échelle à dix niveaux se discute à chaque revue sans rien apporter.</t>
        </is>
      </c>
    </row>
    <row r="12" ht="32" customHeight="1">
      <c r="B12" s="6" t="inlineStr">
        <is>
          <t>Criticité</t>
        </is>
      </c>
      <c r="C12" s="7" t="inlineStr">
        <is>
          <t>Produit des deux notes, de 1 à 25. Calculée, jamais saisie.</t>
        </is>
      </c>
    </row>
    <row r="13" ht="32" customHeight="1">
      <c r="B13" s="4" t="inlineStr">
        <is>
          <t>Niveau constaté et niveau de la référence</t>
        </is>
      </c>
      <c r="C13" s="5" t="inlineStr">
        <is>
          <t>De 1 à 5, sur la même définition pour les deux, sans quoi l'écart ne veut rien dire.</t>
        </is>
      </c>
    </row>
    <row r="14" ht="32" customHeight="1">
      <c r="B14" s="6" t="inlineStr">
        <is>
          <t>Écart</t>
        </is>
      </c>
      <c r="C14" s="7" t="inlineStr">
        <is>
          <t>Niveau constaté moins niveau de la référence. Le signe se lit : négatif, vous êtes derrière.</t>
        </is>
      </c>
    </row>
    <row r="15" ht="32" customHeight="1">
      <c r="B15" s="4" t="inlineStr">
        <is>
          <t>Priorité</t>
        </is>
      </c>
      <c r="C15" s="5" t="inlineStr">
        <is>
          <t>Importance multipliée par la valeur absolue de l'écart. C'est ce classement qui dit par où commencer.</t>
        </is>
      </c>
    </row>
    <row r="16" ht="20" customHeight="1">
      <c r="A16" s="3" t="inlineStr">
        <is>
          <t>Bandes de priorité</t>
        </is>
      </c>
    </row>
    <row r="17" ht="46" customHeight="1">
      <c r="A17" s="11" t="inlineStr">
        <is>
          <t>Élevée à partir de 15, moyenne à partir de 8, faible en dessous, sur une criticité qui va de 1 à 25. Ces bornes sont une convention de lecture de ce classeur : ISO 9001 ne fixe aucun seuil de criticité et vous laisse établir les vôtres. Changez-les si votre organisme en a déjà.</t>
        </is>
      </c>
    </row>
    <row r="19" ht="20" customHeight="1">
      <c r="A19" s="3" t="inlineStr">
        <is>
          <t>Ce que la norme demande, et ce qu'elle ne demande pas</t>
        </is>
      </c>
    </row>
    <row r="20" ht="76" customHeight="1">
      <c r="A20" s="11" t="inlineStr">
        <is>
          <t>ISO 9001:2015 demande de déterminer les enjeux externes et internes pertinents et de les surveiller (4.1), de déterminer les parties intéressées pertinentes et leurs exigences (4.2), puis, lors de la planification, de tenir compte de ces enjeux et de ces exigences pour déterminer les risques et opportunités (6.1.1). Elle n'impose aucune méthode : les mots SWOT et PESTEL ne figurent nulle part dans son texte, vérification faite sur l'édition française. Ce classeur est donc une façon de tenir ces trois articles, pas une obligation, et il ne remplace ni la norme ni un accompagnement.</t>
        </is>
      </c>
    </row>
    <row r="22" ht="22" customHeight="1">
      <c r="A22" s="9" t="inlineStr">
        <is>
          <t>Discuter de votre projet</t>
        </is>
      </c>
    </row>
    <row r="23" ht="18" customHeight="1">
      <c r="A23" s="10" t="inlineStr">
        <is>
          <t>hem-consulting.com  ·  contact@hem-consulting.com  ·  +212 660 12 52 42</t>
        </is>
      </c>
    </row>
  </sheetData>
  <mergeCells count="10">
    <mergeCell ref="A10:C10"/>
    <mergeCell ref="A19:C19"/>
    <mergeCell ref="A1:C1"/>
    <mergeCell ref="A23:C23"/>
    <mergeCell ref="A2:C2"/>
    <mergeCell ref="A22:C22"/>
    <mergeCell ref="A17:C17"/>
    <mergeCell ref="A3:C3"/>
    <mergeCell ref="A20:C20"/>
    <mergeCell ref="A16:C16"/>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D28"/>
  <sheetViews>
    <sheetView showGridLines="0" workbookViewId="0">
      <selection activeCell="A1" sqref="A1"/>
    </sheetView>
  </sheetViews>
  <sheetFormatPr baseColWidth="8" defaultRowHeight="15"/>
  <cols>
    <col width="3" customWidth="1" min="1" max="1"/>
    <col width="46" customWidth="1" min="2" max="2"/>
    <col width="13" customWidth="1" min="3" max="3"/>
    <col width="68" customWidth="1" min="4" max="4"/>
  </cols>
  <sheetData>
    <row r="1" ht="76" customHeight="1"/>
    <row r="2" ht="34" customHeight="1">
      <c r="A2" s="2" t="inlineStr">
        <is>
          <t>Tout se calcule à partir des six onglets. Les quatre compteurs du bas sont les quatre questions qu'un auditeur pose sur une analyse de contexte.</t>
        </is>
      </c>
    </row>
    <row r="4" ht="20" customHeight="1">
      <c r="A4" s="3" t="inlineStr">
        <is>
          <t>Ce qui est renseigné</t>
        </is>
      </c>
    </row>
    <row r="5" ht="19" customHeight="1">
      <c r="B5" s="12" t="inlineStr">
        <is>
          <t>Enjeux externes identifiés</t>
        </is>
      </c>
      <c r="C5" s="13">
        <f>SUM('1. PESTEL'!$M$5:$M$30)</f>
        <v/>
      </c>
      <c r="D5" s="14" t="n"/>
    </row>
    <row r="6" ht="19" customHeight="1">
      <c r="B6" s="15" t="inlineStr">
        <is>
          <t xml:space="preserve">      dont opportunités</t>
        </is>
      </c>
      <c r="C6" s="16">
        <f>COUNTIFS('1. PESTEL'!$M$5:$M$30,1,'1. PESTEL'!$D$5:$D$30,"Opportunité")</f>
        <v/>
      </c>
      <c r="D6" s="17" t="n"/>
    </row>
    <row r="7" ht="19" customHeight="1">
      <c r="B7" s="18" t="inlineStr">
        <is>
          <t xml:space="preserve">      dont menaces</t>
        </is>
      </c>
      <c r="C7" s="13">
        <f>COUNTIFS('1. PESTEL'!$M$5:$M$30,1,'1. PESTEL'!$D$5:$D$30,"Menace")</f>
        <v/>
      </c>
      <c r="D7" s="14" t="n"/>
    </row>
    <row r="8" ht="19" customHeight="1">
      <c r="B8" s="19" t="inlineStr">
        <is>
          <t>Constats internes identifiés</t>
        </is>
      </c>
      <c r="C8" s="16">
        <f>SUM('2. Diagnostic interne'!$N$5:$N$21)</f>
        <v/>
      </c>
      <c r="D8" s="17" t="n"/>
    </row>
    <row r="9" ht="19" customHeight="1">
      <c r="B9" s="18" t="inlineStr">
        <is>
          <t xml:space="preserve">      dont forces</t>
        </is>
      </c>
      <c r="C9" s="13">
        <f>COUNTIFS('2. Diagnostic interne'!$N$5:$N$21,1,'2. Diagnostic interne'!$C$5:$C$21,"Force")</f>
        <v/>
      </c>
      <c r="D9" s="14" t="n"/>
    </row>
    <row r="10" ht="19" customHeight="1">
      <c r="B10" s="15" t="inlineStr">
        <is>
          <t xml:space="preserve">      dont faiblesses</t>
        </is>
      </c>
      <c r="C10" s="16">
        <f>COUNTIFS('2. Diagnostic interne'!$N$5:$N$21,1,'2. Diagnostic interne'!$C$5:$C$21,"Faiblesse")</f>
        <v/>
      </c>
      <c r="D10" s="17" t="n"/>
    </row>
    <row r="11" ht="19" customHeight="1">
      <c r="B11" s="12" t="inlineStr">
        <is>
          <t>Parties intéressées recensées</t>
        </is>
      </c>
      <c r="C11" s="13">
        <f>SUM('5. Parties intéressées'!$L$4:$L$9)</f>
        <v/>
      </c>
      <c r="D11" s="14" t="n"/>
    </row>
    <row r="12" ht="19" customHeight="1">
      <c r="B12" s="15" t="inlineStr">
        <is>
          <t xml:space="preserve">      dont retenues comme pertinentes</t>
        </is>
      </c>
      <c r="C12" s="16">
        <f>COUNTIFS('5. Parties intéressées'!$L$4:$L$9,1,'5. Parties intéressées'!$F$4:$F$9,"Oui")</f>
        <v/>
      </c>
      <c r="D12" s="17" t="n"/>
    </row>
    <row r="13" ht="19" customHeight="1">
      <c r="B13" s="12" t="inlineStr">
        <is>
          <t>Risques et opportunités ouverts</t>
        </is>
      </c>
      <c r="C13" s="13">
        <f>SUM('6. Risques et opportunités'!$Q$4:$Q$11)</f>
        <v/>
      </c>
      <c r="D13" s="14" t="n"/>
    </row>
    <row r="15" ht="20" customHeight="1">
      <c r="A15" s="3" t="inlineStr">
        <is>
          <t>Répartition des criticités externes</t>
        </is>
      </c>
    </row>
    <row r="16" ht="19" customHeight="1">
      <c r="B16" s="20" t="inlineStr">
        <is>
          <t>Élevée</t>
        </is>
      </c>
      <c r="C16" s="21">
        <f>COUNTIF('1. PESTEL'!$H$5:$H$30,"Élevée")</f>
        <v/>
      </c>
    </row>
    <row r="17" ht="19" customHeight="1">
      <c r="B17" s="20" t="inlineStr">
        <is>
          <t>Moyenne</t>
        </is>
      </c>
      <c r="C17" s="21">
        <f>COUNTIF('1. PESTEL'!$H$5:$H$30,"Moyenne")</f>
        <v/>
      </c>
    </row>
    <row r="18" ht="19" customHeight="1">
      <c r="B18" s="20" t="inlineStr">
        <is>
          <t>Faible</t>
        </is>
      </c>
      <c r="C18" s="21">
        <f>COUNTIF('1. PESTEL'!$H$5:$H$30,"Faible")</f>
        <v/>
      </c>
    </row>
    <row r="20" ht="20" customHeight="1">
      <c r="A20" s="3" t="inlineStr">
        <is>
          <t>Les quatre questions de l'auditeur</t>
        </is>
      </c>
    </row>
    <row r="21" ht="46" customHeight="1">
      <c r="B21" s="22" t="inlineStr">
        <is>
          <t>Enjeux prioritaires sans suite</t>
        </is>
      </c>
      <c r="C21" s="23">
        <f>COUNTIFS('1. PESTEL'!$H$5:$H$30,"Élevée",'1. PESTEL'!$L$5:$L$30,0)+COUNTIFS('2. Diagnostic interne'!$I$5:$I$21,"&gt;=8",'2. Diagnostic interne'!$M$5:$M$21,0)</f>
        <v/>
      </c>
      <c r="D21" s="24" t="inlineStr">
        <is>
          <t>Un enjeu externe de priorité élevée, ou un constat interne de priorité 8 ou plus, dont aucune ligne de l'onglet 6 ne cite la référence. C'est l'écart le plus fréquent en audit : le SWOT existe, et rien ne le relie aux risques.</t>
        </is>
      </c>
    </row>
    <row r="22" ht="46" customHeight="1">
      <c r="B22" s="25" t="inlineStr">
        <is>
          <t>Références d'origine introuvables</t>
        </is>
      </c>
      <c r="C22" s="26">
        <f>SUM('6. Risques et opportunités'!$N$4:$N$11)</f>
        <v/>
      </c>
      <c r="D22" s="27" t="inlineStr">
        <is>
          <t>Une ligne de l'onglet 6 qui cite une référence absente des onglets 1, 2 et 5. Souvent une faute de frappe, parfois un enjeu supprimé sans que sa suite le soit.</t>
        </is>
      </c>
    </row>
    <row r="23" ht="46" customHeight="1">
      <c r="B23" s="22" t="inlineStr">
        <is>
          <t>Risques ou opportunités sans action</t>
        </is>
      </c>
      <c r="C23" s="23">
        <f>SUM('6. Risques et opportunités'!$O$4:$O$11)</f>
        <v/>
      </c>
      <c r="D23" s="24" t="inlineStr">
        <is>
          <t>Déterminer un risque n'est que la moitié de 6.1 : l'article 6.1.2 demande de planifier les actions.</t>
        </is>
      </c>
    </row>
    <row r="24" ht="46" customHeight="1">
      <c r="B24" s="25" t="inlineStr">
        <is>
          <t>Actions échues sans évaluation d'efficacité</t>
        </is>
      </c>
      <c r="C24" s="26">
        <f>SUM('6. Risques et opportunités'!$P$4:$P$11)</f>
        <v/>
      </c>
      <c r="D24" s="27" t="inlineStr">
        <is>
          <t>L'article 6.1.2 b) 2) demande d'évaluer l'efficacité des actions mises en oeuvre. Une échéance passée sans évaluation est une non conformité qui se lève en trente secondes.</t>
        </is>
      </c>
    </row>
    <row r="26" ht="50" customHeight="1">
      <c r="A26" s="28" t="inlineStr">
        <is>
          <t>Lecture : ces quatre compteurs ne se comparent à aucune moyenne de secteur, parce qu'il n'en existe aucune de publiée qui soit comparable à un périmètre donné. Ils se lisent contre zéro, qui est la seule valeur défendable devant un auditeur.</t>
        </is>
      </c>
    </row>
    <row r="28">
      <c r="B28" s="10" t="inlineStr">
        <is>
          <t>hem-consulting.com  ·  contact@hem-consulting.com  ·  +212 660 12 52 42</t>
        </is>
      </c>
    </row>
  </sheetData>
  <mergeCells count="7">
    <mergeCell ref="A1:D1"/>
    <mergeCell ref="B28:D28"/>
    <mergeCell ref="A4:D4"/>
    <mergeCell ref="A20:D20"/>
    <mergeCell ref="A26:D26"/>
    <mergeCell ref="A15:D15"/>
    <mergeCell ref="A2:D2"/>
  </mergeCells>
  <conditionalFormatting sqref="C21:C24">
    <cfRule type="cellIs" priority="1" operator="equal" dxfId="0">
      <formula>0</formula>
    </cfRule>
    <cfRule type="cellIs" priority="2" operator="greaterThan" dxfId="1">
      <formula>0</formula>
    </cfRule>
  </conditionalFormatting>
  <pageMargins left="0.75" right="0.75" top="1" bottom="1" header="0.5" footer="0.5"/>
  <pageSetup orientation="landscape" fitToHeight="0" fitToWidth="1"/>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C13"/>
  <sheetViews>
    <sheetView showGridLines="0" workbookViewId="0">
      <pane ySplit="3" topLeftCell="A4" activePane="bottomLeft" state="frozen"/>
      <selection pane="bottomLeft" activeCell="A1" sqref="A1"/>
    </sheetView>
  </sheetViews>
  <sheetFormatPr baseColWidth="8" defaultRowHeight="15"/>
  <cols>
    <col width="22" customWidth="1" min="1" max="1"/>
    <col width="74" customWidth="1" min="2" max="2"/>
    <col width="74" customWidth="1" min="3" max="3"/>
  </cols>
  <sheetData>
    <row r="1" ht="76" customHeight="1">
      <c r="A1" s="1" t="inlineStr">
        <is>
          <t>Exemple commenté</t>
        </is>
      </c>
    </row>
    <row r="2" ht="48" customHeight="1">
      <c r="A2" s="2" t="inlineStr">
        <is>
          <t>Six lignes réelles de facture, tirées d'une PME industrielle de cinquante personnes, avec la raison d'être de chacune. Cet onglet ne se calcule pas et n'alimente rien : il est là pour être lu pendant que vous remplissez les autres, pas pour être effacé avant de commencer.</t>
        </is>
      </c>
    </row>
    <row r="3" ht="30" customHeight="1">
      <c r="A3" s="29" t="inlineStr">
        <is>
          <t>Onglet</t>
        </is>
      </c>
      <c r="B3" s="29" t="inlineStr">
        <is>
          <t>Ce qui est écrit</t>
        </is>
      </c>
      <c r="C3" s="29" t="inlineStr">
        <is>
          <t>Pourquoi c'est écrit ainsi</t>
        </is>
      </c>
    </row>
    <row r="4" ht="78" customHeight="1">
      <c r="A4" s="30" t="inlineStr">
        <is>
          <t>1. PESTEL</t>
        </is>
      </c>
      <c r="B4" s="30" t="inlineStr">
        <is>
          <t>Juridique : « Le décret sur les émissions de COV entre en application au 1er janvier prochain ; notre cabine de peinture n'est pas conforme. » Sens Menace, impact 5, probabilité 5, source : Bulletin officiel du 12 mars.</t>
        </is>
      </c>
      <c r="C4" s="30" t="inlineStr">
        <is>
          <t>L'enjeu est daté, chiffrable et vérifiable, et il porte sa source. Écrire « réglementation environnementale » aurait rempli la case sans rien dire, et n'aurait permis aucune décision.</t>
        </is>
      </c>
    </row>
    <row r="5" ht="78" customHeight="1">
      <c r="A5" s="31" t="inlineStr">
        <is>
          <t>1. PESTEL</t>
        </is>
      </c>
      <c r="B5" s="31" t="inlineStr">
        <is>
          <t>Commercial : « Un client représente 41 pour cent du chiffre d'affaires. » Sens Menace, impact 5, probabilité 3.</t>
        </is>
      </c>
      <c r="C5" s="31" t="inlineStr">
        <is>
          <t>Un enjeu externe n'est pas forcément une nouveauté : une situation installée depuis des années reste un enjeu tant qu'elle influe sur la capacité à atteindre les résultats attendus.</t>
        </is>
      </c>
    </row>
    <row r="6" ht="78" customHeight="1">
      <c r="A6" s="30" t="inlineStr">
        <is>
          <t>2. Diagnostic interne</t>
        </is>
      </c>
      <c r="B6" s="30" t="inlineStr">
        <is>
          <t>Performance : « Taux de reprise en peinture de 12 pour cent. » Sens Faiblesse, importance 5, niveau constaté 2, référence : « concurrent régional visité en salon, 3 pour cent annoncés », niveau 4, écart moins 2.</t>
        </is>
      </c>
      <c r="C6" s="30" t="inlineStr">
        <is>
          <t>La référence est nommée et sa valeur est datée. Se comparer à « la concurrence » donne un écart que personne ne peut contester ni corriger, donc un écart inutile.</t>
        </is>
      </c>
    </row>
    <row r="7" ht="78" customHeight="1">
      <c r="A7" s="31" t="inlineStr">
        <is>
          <t>2. Diagnostic interne</t>
        </is>
      </c>
      <c r="B7" s="31" t="inlineStr">
        <is>
          <t>Connaissances : « Un seul régleur sait paramétrer la ligne 2. » Sens Faiblesse, importance 4, niveau 1, référence : « exigence du donneur d'ordre : deux personnes formées », niveau 3.</t>
        </is>
      </c>
      <c r="C7" s="31" t="inlineStr">
        <is>
          <t>La référence n'est pas toujours un concurrent. Une exigence client fait une référence parfaitement valable, et souvent plus opposable.</t>
        </is>
      </c>
    </row>
    <row r="8" ht="78" customHeight="1">
      <c r="A8" s="30" t="inlineStr">
        <is>
          <t>4. Croisements TOWS</t>
        </is>
      </c>
      <c r="B8" s="30" t="inlineStr">
        <is>
          <t>WT : faiblesse « cabine de peinture non conforme » croisée avec la menace « décret COV au 1er janvier ». Stratégie : « Devis de mise en conformité avant fin du mois, sinon arrêt de l'activité peinture et sous traitance. » Décision : Retenue.</t>
        </is>
      </c>
      <c r="C8" s="30" t="inlineStr">
        <is>
          <t>Le croisement WT est celui qu'on saute et c'est le seul qui pose la question de la survie. Ici deux lignes isolément gênantes deviennent, ensemble, une décision d'investissement.</t>
        </is>
      </c>
    </row>
    <row r="9" ht="78" customHeight="1">
      <c r="A9" s="31" t="inlineStr">
        <is>
          <t>6. Risques et opportunités</t>
        </is>
      </c>
      <c r="B9" s="31" t="inlineStr">
        <is>
          <t>Origine : Enjeu externe, réf. P-26, Nature Risque, gravité 5, probabilité 5, criticité 25, traitement « éliminer la source du risque », action « remplacer la cabine », pilote : responsable production, échéance 15 novembre.</t>
        </is>
      </c>
      <c r="C9" s="31" t="inlineStr">
        <is>
          <t>La référence P-26 est ce qui relie la ligne à l'enjeu de l'onglet 1. Sans elle, l'auditeur voit un registre de risques d'un côté, un SWOT de l'autre, et rien qui prouve que le second a nourri le premier.</t>
        </is>
      </c>
    </row>
    <row r="12" ht="22" customHeight="1">
      <c r="A12" s="9" t="inlineStr">
        <is>
          <t>Discuter de votre projet</t>
        </is>
      </c>
    </row>
    <row r="13" ht="18" customHeight="1">
      <c r="A13" s="10" t="inlineStr">
        <is>
          <t>hem-consulting.com  ·  contact@hem-consulting.com  ·  +212 660 12 52 42</t>
        </is>
      </c>
    </row>
  </sheetData>
  <mergeCells count="4">
    <mergeCell ref="A1:C1"/>
    <mergeCell ref="A13:C13"/>
    <mergeCell ref="A2:C2"/>
    <mergeCell ref="A12:C12"/>
  </mergeCells>
  <pageMargins left="0.75" right="0.75" top="1" bottom="1" header="0.5" footer="0.5"/>
  <pageSetup orientation="landscape" fitToHeight="0" fitToWidth="1"/>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M35"/>
  <sheetViews>
    <sheetView showGridLines="0" workbookViewId="0">
      <pane ySplit="3" topLeftCell="A4" activePane="bottomLeft" state="frozen"/>
      <selection pane="bottomLeft" activeCell="A1" sqref="A1"/>
    </sheetView>
  </sheetViews>
  <sheetFormatPr baseColWidth="8" defaultRowHeight="15"/>
  <cols>
    <col width="9" customWidth="1" min="1" max="1"/>
    <col width="62" customWidth="1" min="2" max="2"/>
    <col width="16" customWidth="1" min="3" max="3"/>
    <col width="14" customWidth="1" min="4" max="4"/>
    <col width="9" customWidth="1" min="5" max="5"/>
    <col width="13" customWidth="1" min="6" max="6"/>
    <col width="11" customWidth="1" min="7" max="7"/>
    <col width="13" customWidth="1" min="8" max="8"/>
    <col width="34" customWidth="1" min="9" max="9"/>
    <col hidden="1" width="6" customWidth="1" min="10" max="10"/>
    <col hidden="1" width="6" customWidth="1" min="11" max="11"/>
    <col hidden="1" width="6" customWidth="1" min="12" max="12"/>
    <col hidden="1" width="6" customWidth="1" min="13" max="13"/>
  </cols>
  <sheetData>
    <row r="1" ht="76" customHeight="1">
      <c r="A1" s="1" t="inlineStr">
        <is>
          <t>Balayage du contexte externe</t>
        </is>
      </c>
    </row>
    <row r="2" ht="108" customHeight="1">
      <c r="A2" s="2" t="inlineStr">
        <is>
          <t>Aperçu gratuit. Seule la CAPACITÉ est réduite : 18 lignes externes au lieu de 45, 12 lignes internes au lieu de 30, 6 parties intéressées au lieu de 25, 8 risques au lieu de 40. Les douze onglets, les formules, les listes déroulantes et les quatre compteurs d'audit sont ceux du produit complet.
Neuf catégories, cinq lignes chacune. Six viennent du PESTEL, sept sont nommées en exemple par la NOTE 2 de l'article 4.1 ; la mention entre parenthèses dit laquelle est laquelle. Laissez vide ce qui ne vous concerne pas : une ligne vide ne compte nulle part.</t>
        </is>
      </c>
    </row>
    <row r="3" ht="30" customHeight="1">
      <c r="A3" s="29" t="inlineStr">
        <is>
          <t>Réf</t>
        </is>
      </c>
      <c r="B3" s="29" t="inlineStr">
        <is>
          <t>Enjeu externe identifié</t>
        </is>
      </c>
      <c r="C3" s="29" t="inlineStr">
        <is>
          <t>Horizon</t>
        </is>
      </c>
      <c r="D3" s="29" t="inlineStr">
        <is>
          <t>Sens</t>
        </is>
      </c>
      <c r="E3" s="29" t="inlineStr">
        <is>
          <t>Impact</t>
        </is>
      </c>
      <c r="F3" s="29" t="inlineStr">
        <is>
          <t>Probabilité</t>
        </is>
      </c>
      <c r="G3" s="29" t="inlineStr">
        <is>
          <t>Criticité</t>
        </is>
      </c>
      <c r="H3" s="29" t="inlineStr">
        <is>
          <t>Priorité</t>
        </is>
      </c>
      <c r="I3" s="29" t="inlineStr">
        <is>
          <t>Source de l'information</t>
        </is>
      </c>
    </row>
    <row r="4" ht="30" customHeight="1">
      <c r="A4" s="32" t="inlineStr">
        <is>
          <t>Politique et institutionnel  ·  hors NOTE 2, apportée par le PESTEL  ·  Stabilité, politiques publiques, commande publique, accords commerciaux, contrôles douaniers.</t>
        </is>
      </c>
    </row>
    <row r="5" ht="30" customHeight="1">
      <c r="A5" s="33" t="inlineStr">
        <is>
          <t>P-1</t>
        </is>
      </c>
      <c r="B5" s="34" t="n"/>
      <c r="C5" s="34" t="n"/>
      <c r="D5" s="34" t="n"/>
      <c r="E5" s="34" t="n"/>
      <c r="F5" s="34" t="n"/>
      <c r="G5" s="33">
        <f>IF(AND(E5&lt;&gt;"",F5&lt;&gt;""),E5*F5,"")</f>
        <v/>
      </c>
      <c r="H5" s="35">
        <f>IF(G5="","",IF(G5&gt;=15,"Élevée",IF(G5&gt;=8,"Moyenne","Faible")))</f>
        <v/>
      </c>
      <c r="I5" s="34" t="n"/>
      <c r="J5">
        <f>IF(AND($B5&lt;&gt;"",$D5="Opportunité",$G5&lt;&gt;""),COUNTIFS($M$5:$M$30,1,$D$5:$D$30,$D5,$G$5:$G$30,"&gt;"&amp;$G5)+COUNTIFS($M$5:$M5,1,$D$5:$D5,$D5,$G$5:$G5,$G5),"")</f>
        <v/>
      </c>
      <c r="K5">
        <f>IF(AND($B5&lt;&gt;"",$D5="Menace",$G5&lt;&gt;""),COUNTIFS($M$5:$M$30,1,$D$5:$D$30,$D5,$G$5:$G$30,"&gt;"&amp;$G5)+COUNTIFS($M$5:$M5,1,$D$5:$D5,$D5,$G$5:$G5,$G5),"")</f>
        <v/>
      </c>
      <c r="L5">
        <f>IF($B5="","",COUNTIF('6. Risques et opportunités'!$C$4:$C$11,$A5))</f>
        <v/>
      </c>
      <c r="M5">
        <f>IF($B5="",0,1)</f>
        <v/>
      </c>
    </row>
    <row r="6" ht="30" customHeight="1">
      <c r="A6" s="36" t="inlineStr">
        <is>
          <t>P-2</t>
        </is>
      </c>
      <c r="B6" s="37" t="n"/>
      <c r="C6" s="37" t="n"/>
      <c r="D6" s="37" t="n"/>
      <c r="E6" s="37" t="n"/>
      <c r="F6" s="37" t="n"/>
      <c r="G6" s="36">
        <f>IF(AND(E6&lt;&gt;"",F6&lt;&gt;""),E6*F6,"")</f>
        <v/>
      </c>
      <c r="H6" s="38">
        <f>IF(G6="","",IF(G6&gt;=15,"Élevée",IF(G6&gt;=8,"Moyenne","Faible")))</f>
        <v/>
      </c>
      <c r="I6" s="37" t="n"/>
      <c r="J6">
        <f>IF(AND($B6&lt;&gt;"",$D6="Opportunité",$G6&lt;&gt;""),COUNTIFS($M$5:$M$30,1,$D$5:$D$30,$D6,$G$5:$G$30,"&gt;"&amp;$G6)+COUNTIFS($M$5:$M6,1,$D$5:$D6,$D6,$G$5:$G6,$G6),"")</f>
        <v/>
      </c>
      <c r="K6">
        <f>IF(AND($B6&lt;&gt;"",$D6="Menace",$G6&lt;&gt;""),COUNTIFS($M$5:$M$30,1,$D$5:$D$30,$D6,$G$5:$G$30,"&gt;"&amp;$G6)+COUNTIFS($M$5:$M6,1,$D$5:$D6,$D6,$G$5:$G6,$G6),"")</f>
        <v/>
      </c>
      <c r="L6">
        <f>IF($B6="","",COUNTIF('6. Risques et opportunités'!$C$4:$C$11,$A6))</f>
        <v/>
      </c>
      <c r="M6">
        <f>IF($B6="",0,1)</f>
        <v/>
      </c>
    </row>
    <row r="7" ht="30" customHeight="1">
      <c r="A7" s="32" t="inlineStr">
        <is>
          <t>Économique  ·  citée en NOTE 2 de 4.1  ·  Coût des intrants, change, accès au financement, inflation, saisonnalité de la demande.</t>
        </is>
      </c>
    </row>
    <row r="8" ht="30" customHeight="1">
      <c r="A8" s="33" t="inlineStr">
        <is>
          <t>P-3</t>
        </is>
      </c>
      <c r="B8" s="34" t="n"/>
      <c r="C8" s="34" t="n"/>
      <c r="D8" s="34" t="n"/>
      <c r="E8" s="34" t="n"/>
      <c r="F8" s="34" t="n"/>
      <c r="G8" s="33">
        <f>IF(AND(E8&lt;&gt;"",F8&lt;&gt;""),E8*F8,"")</f>
        <v/>
      </c>
      <c r="H8" s="35">
        <f>IF(G8="","",IF(G8&gt;=15,"Élevée",IF(G8&gt;=8,"Moyenne","Faible")))</f>
        <v/>
      </c>
      <c r="I8" s="34" t="n"/>
      <c r="J8">
        <f>IF(AND($B8&lt;&gt;"",$D8="Opportunité",$G8&lt;&gt;""),COUNTIFS($M$5:$M$30,1,$D$5:$D$30,$D8,$G$5:$G$30,"&gt;"&amp;$G8)+COUNTIFS($M$5:$M8,1,$D$5:$D8,$D8,$G$5:$G8,$G8),"")</f>
        <v/>
      </c>
      <c r="K8">
        <f>IF(AND($B8&lt;&gt;"",$D8="Menace",$G8&lt;&gt;""),COUNTIFS($M$5:$M$30,1,$D$5:$D$30,$D8,$G$5:$G$30,"&gt;"&amp;$G8)+COUNTIFS($M$5:$M8,1,$D$5:$D8,$D8,$G$5:$G8,$G8),"")</f>
        <v/>
      </c>
      <c r="L8">
        <f>IF($B8="","",COUNTIF('6. Risques et opportunités'!$C$4:$C$11,$A8))</f>
        <v/>
      </c>
      <c r="M8">
        <f>IF($B8="",0,1)</f>
        <v/>
      </c>
    </row>
    <row r="9" ht="30" customHeight="1">
      <c r="A9" s="36" t="inlineStr">
        <is>
          <t>P-4</t>
        </is>
      </c>
      <c r="B9" s="37" t="n"/>
      <c r="C9" s="37" t="n"/>
      <c r="D9" s="37" t="n"/>
      <c r="E9" s="37" t="n"/>
      <c r="F9" s="37" t="n"/>
      <c r="G9" s="36">
        <f>IF(AND(E9&lt;&gt;"",F9&lt;&gt;""),E9*F9,"")</f>
        <v/>
      </c>
      <c r="H9" s="38">
        <f>IF(G9="","",IF(G9&gt;=15,"Élevée",IF(G9&gt;=8,"Moyenne","Faible")))</f>
        <v/>
      </c>
      <c r="I9" s="37" t="n"/>
      <c r="J9">
        <f>IF(AND($B9&lt;&gt;"",$D9="Opportunité",$G9&lt;&gt;""),COUNTIFS($M$5:$M$30,1,$D$5:$D$30,$D9,$G$5:$G$30,"&gt;"&amp;$G9)+COUNTIFS($M$5:$M9,1,$D$5:$D9,$D9,$G$5:$G9,$G9),"")</f>
        <v/>
      </c>
      <c r="K9">
        <f>IF(AND($B9&lt;&gt;"",$D9="Menace",$G9&lt;&gt;""),COUNTIFS($M$5:$M$30,1,$D$5:$D$30,$D9,$G$5:$G$30,"&gt;"&amp;$G9)+COUNTIFS($M$5:$M9,1,$D$5:$D9,$D9,$G$5:$G9,$G9),"")</f>
        <v/>
      </c>
      <c r="L9">
        <f>IF($B9="","",COUNTIF('6. Risques et opportunités'!$C$4:$C$11,$A9))</f>
        <v/>
      </c>
      <c r="M9">
        <f>IF($B9="",0,1)</f>
        <v/>
      </c>
    </row>
    <row r="10" ht="30" customHeight="1">
      <c r="A10" s="32" t="inlineStr">
        <is>
          <t>Social et démographique  ·  citée en NOTE 2 de 4.1  ·  Disponibilité de la main d'oeuvre, attentes des salariés, pyramide des âges du bassin d'emploi.</t>
        </is>
      </c>
    </row>
    <row r="11" ht="30" customHeight="1">
      <c r="A11" s="33" t="inlineStr">
        <is>
          <t>P-5</t>
        </is>
      </c>
      <c r="B11" s="34" t="n"/>
      <c r="C11" s="34" t="n"/>
      <c r="D11" s="34" t="n"/>
      <c r="E11" s="34" t="n"/>
      <c r="F11" s="34" t="n"/>
      <c r="G11" s="33">
        <f>IF(AND(E11&lt;&gt;"",F11&lt;&gt;""),E11*F11,"")</f>
        <v/>
      </c>
      <c r="H11" s="35">
        <f>IF(G11="","",IF(G11&gt;=15,"Élevée",IF(G11&gt;=8,"Moyenne","Faible")))</f>
        <v/>
      </c>
      <c r="I11" s="34" t="n"/>
      <c r="J11">
        <f>IF(AND($B11&lt;&gt;"",$D11="Opportunité",$G11&lt;&gt;""),COUNTIFS($M$5:$M$30,1,$D$5:$D$30,$D11,$G$5:$G$30,"&gt;"&amp;$G11)+COUNTIFS($M$5:$M11,1,$D$5:$D11,$D11,$G$5:$G11,$G11),"")</f>
        <v/>
      </c>
      <c r="K11">
        <f>IF(AND($B11&lt;&gt;"",$D11="Menace",$G11&lt;&gt;""),COUNTIFS($M$5:$M$30,1,$D$5:$D$30,$D11,$G$5:$G$30,"&gt;"&amp;$G11)+COUNTIFS($M$5:$M11,1,$D$5:$D11,$D11,$G$5:$G11,$G11),"")</f>
        <v/>
      </c>
      <c r="L11">
        <f>IF($B11="","",COUNTIF('6. Risques et opportunités'!$C$4:$C$11,$A11))</f>
        <v/>
      </c>
      <c r="M11">
        <f>IF($B11="",0,1)</f>
        <v/>
      </c>
    </row>
    <row r="12" ht="30" customHeight="1">
      <c r="A12" s="36" t="inlineStr">
        <is>
          <t>P-6</t>
        </is>
      </c>
      <c r="B12" s="37" t="n"/>
      <c r="C12" s="37" t="n"/>
      <c r="D12" s="37" t="n"/>
      <c r="E12" s="37" t="n"/>
      <c r="F12" s="37" t="n"/>
      <c r="G12" s="36">
        <f>IF(AND(E12&lt;&gt;"",F12&lt;&gt;""),E12*F12,"")</f>
        <v/>
      </c>
      <c r="H12" s="38">
        <f>IF(G12="","",IF(G12&gt;=15,"Élevée",IF(G12&gt;=8,"Moyenne","Faible")))</f>
        <v/>
      </c>
      <c r="I12" s="37" t="n"/>
      <c r="J12">
        <f>IF(AND($B12&lt;&gt;"",$D12="Opportunité",$G12&lt;&gt;""),COUNTIFS($M$5:$M$30,1,$D$5:$D$30,$D12,$G$5:$G$30,"&gt;"&amp;$G12)+COUNTIFS($M$5:$M12,1,$D$5:$D12,$D12,$G$5:$G12,$G12),"")</f>
        <v/>
      </c>
      <c r="K12">
        <f>IF(AND($B12&lt;&gt;"",$D12="Menace",$G12&lt;&gt;""),COUNTIFS($M$5:$M$30,1,$D$5:$D$30,$D12,$G$5:$G$30,"&gt;"&amp;$G12)+COUNTIFS($M$5:$M12,1,$D$5:$D12,$D12,$G$5:$G12,$G12),"")</f>
        <v/>
      </c>
      <c r="L12">
        <f>IF($B12="","",COUNTIF('6. Risques et opportunités'!$C$4:$C$11,$A12))</f>
        <v/>
      </c>
      <c r="M12">
        <f>IF($B12="",0,1)</f>
        <v/>
      </c>
    </row>
    <row r="13" ht="30" customHeight="1">
      <c r="A13" s="32" t="inlineStr">
        <is>
          <t>Technologique  ·  citée en NOTE 2 de 4.1  ·  Obsolescence des équipements, numérisation des échanges clients, dépendance à un outil ou à un fournisseur informatique.</t>
        </is>
      </c>
    </row>
    <row r="14" ht="30" customHeight="1">
      <c r="A14" s="33" t="inlineStr">
        <is>
          <t>P-7</t>
        </is>
      </c>
      <c r="B14" s="34" t="n"/>
      <c r="C14" s="34" t="n"/>
      <c r="D14" s="34" t="n"/>
      <c r="E14" s="34" t="n"/>
      <c r="F14" s="34" t="n"/>
      <c r="G14" s="33">
        <f>IF(AND(E14&lt;&gt;"",F14&lt;&gt;""),E14*F14,"")</f>
        <v/>
      </c>
      <c r="H14" s="35">
        <f>IF(G14="","",IF(G14&gt;=15,"Élevée",IF(G14&gt;=8,"Moyenne","Faible")))</f>
        <v/>
      </c>
      <c r="I14" s="34" t="n"/>
      <c r="J14">
        <f>IF(AND($B14&lt;&gt;"",$D14="Opportunité",$G14&lt;&gt;""),COUNTIFS($M$5:$M$30,1,$D$5:$D$30,$D14,$G$5:$G$30,"&gt;"&amp;$G14)+COUNTIFS($M$5:$M14,1,$D$5:$D14,$D14,$G$5:$G14,$G14),"")</f>
        <v/>
      </c>
      <c r="K14">
        <f>IF(AND($B14&lt;&gt;"",$D14="Menace",$G14&lt;&gt;""),COUNTIFS($M$5:$M$30,1,$D$5:$D$30,$D14,$G$5:$G$30,"&gt;"&amp;$G14)+COUNTIFS($M$5:$M14,1,$D$5:$D14,$D14,$G$5:$G14,$G14),"")</f>
        <v/>
      </c>
      <c r="L14">
        <f>IF($B14="","",COUNTIF('6. Risques et opportunités'!$C$4:$C$11,$A14))</f>
        <v/>
      </c>
      <c r="M14">
        <f>IF($B14="",0,1)</f>
        <v/>
      </c>
    </row>
    <row r="15" ht="30" customHeight="1">
      <c r="A15" s="36" t="inlineStr">
        <is>
          <t>P-8</t>
        </is>
      </c>
      <c r="B15" s="37" t="n"/>
      <c r="C15" s="37" t="n"/>
      <c r="D15" s="37" t="n"/>
      <c r="E15" s="37" t="n"/>
      <c r="F15" s="37" t="n"/>
      <c r="G15" s="36">
        <f>IF(AND(E15&lt;&gt;"",F15&lt;&gt;""),E15*F15,"")</f>
        <v/>
      </c>
      <c r="H15" s="38">
        <f>IF(G15="","",IF(G15&gt;=15,"Élevée",IF(G15&gt;=8,"Moyenne","Faible")))</f>
        <v/>
      </c>
      <c r="I15" s="37" t="n"/>
      <c r="J15">
        <f>IF(AND($B15&lt;&gt;"",$D15="Opportunité",$G15&lt;&gt;""),COUNTIFS($M$5:$M$30,1,$D$5:$D$30,$D15,$G$5:$G$30,"&gt;"&amp;$G15)+COUNTIFS($M$5:$M15,1,$D$5:$D15,$D15,$G$5:$G15,$G15),"")</f>
        <v/>
      </c>
      <c r="K15">
        <f>IF(AND($B15&lt;&gt;"",$D15="Menace",$G15&lt;&gt;""),COUNTIFS($M$5:$M$30,1,$D$5:$D$30,$D15,$G$5:$G$30,"&gt;"&amp;$G15)+COUNTIFS($M$5:$M15,1,$D$5:$D15,$D15,$G$5:$G15,$G15),"")</f>
        <v/>
      </c>
      <c r="L15">
        <f>IF($B15="","",COUNTIF('6. Risques et opportunités'!$C$4:$C$11,$A15))</f>
        <v/>
      </c>
      <c r="M15">
        <f>IF($B15="",0,1)</f>
        <v/>
      </c>
    </row>
    <row r="16" ht="30" customHeight="1">
      <c r="A16" s="32" t="inlineStr">
        <is>
          <t>Environnemental et climatique  ·  hors NOTE 2, apportée par le PESTEL  ·  Accès à l'eau et à l'énergie, événements météorologiques qui coupent un site, attentes des donneurs d'ordre. L'amendement 1:2024 ajoute à 4.1 l'obligation de déterminer SI des enjeux découlent des changements climatiques ; répondre non, en le motivant, est conforme.</t>
        </is>
      </c>
    </row>
    <row r="17" ht="30" customHeight="1">
      <c r="A17" s="33" t="inlineStr">
        <is>
          <t>P-9</t>
        </is>
      </c>
      <c r="B17" s="34" t="n"/>
      <c r="C17" s="34" t="n"/>
      <c r="D17" s="34" t="n"/>
      <c r="E17" s="34" t="n"/>
      <c r="F17" s="34" t="n"/>
      <c r="G17" s="33">
        <f>IF(AND(E17&lt;&gt;"",F17&lt;&gt;""),E17*F17,"")</f>
        <v/>
      </c>
      <c r="H17" s="35">
        <f>IF(G17="","",IF(G17&gt;=15,"Élevée",IF(G17&gt;=8,"Moyenne","Faible")))</f>
        <v/>
      </c>
      <c r="I17" s="34" t="n"/>
      <c r="J17">
        <f>IF(AND($B17&lt;&gt;"",$D17="Opportunité",$G17&lt;&gt;""),COUNTIFS($M$5:$M$30,1,$D$5:$D$30,$D17,$G$5:$G$30,"&gt;"&amp;$G17)+COUNTIFS($M$5:$M17,1,$D$5:$D17,$D17,$G$5:$G17,$G17),"")</f>
        <v/>
      </c>
      <c r="K17">
        <f>IF(AND($B17&lt;&gt;"",$D17="Menace",$G17&lt;&gt;""),COUNTIFS($M$5:$M$30,1,$D$5:$D$30,$D17,$G$5:$G$30,"&gt;"&amp;$G17)+COUNTIFS($M$5:$M17,1,$D$5:$D17,$D17,$G$5:$G17,$G17),"")</f>
        <v/>
      </c>
      <c r="L17">
        <f>IF($B17="","",COUNTIF('6. Risques et opportunités'!$C$4:$C$11,$A17))</f>
        <v/>
      </c>
      <c r="M17">
        <f>IF($B17="",0,1)</f>
        <v/>
      </c>
    </row>
    <row r="18" ht="30" customHeight="1">
      <c r="A18" s="36" t="inlineStr">
        <is>
          <t>P-10</t>
        </is>
      </c>
      <c r="B18" s="37" t="n"/>
      <c r="C18" s="37" t="n"/>
      <c r="D18" s="37" t="n"/>
      <c r="E18" s="37" t="n"/>
      <c r="F18" s="37" t="n"/>
      <c r="G18" s="36">
        <f>IF(AND(E18&lt;&gt;"",F18&lt;&gt;""),E18*F18,"")</f>
        <v/>
      </c>
      <c r="H18" s="38">
        <f>IF(G18="","",IF(G18&gt;=15,"Élevée",IF(G18&gt;=8,"Moyenne","Faible")))</f>
        <v/>
      </c>
      <c r="I18" s="37" t="n"/>
      <c r="J18">
        <f>IF(AND($B18&lt;&gt;"",$D18="Opportunité",$G18&lt;&gt;""),COUNTIFS($M$5:$M$30,1,$D$5:$D$30,$D18,$G$5:$G$30,"&gt;"&amp;$G18)+COUNTIFS($M$5:$M18,1,$D$5:$D18,$D18,$G$5:$G18,$G18),"")</f>
        <v/>
      </c>
      <c r="K18">
        <f>IF(AND($B18&lt;&gt;"",$D18="Menace",$G18&lt;&gt;""),COUNTIFS($M$5:$M$30,1,$D$5:$D$30,$D18,$G$5:$G$30,"&gt;"&amp;$G18)+COUNTIFS($M$5:$M18,1,$D$5:$D18,$D18,$G$5:$G18,$G18),"")</f>
        <v/>
      </c>
      <c r="L18">
        <f>IF($B18="","",COUNTIF('6. Risques et opportunités'!$C$4:$C$11,$A18))</f>
        <v/>
      </c>
      <c r="M18">
        <f>IF($B18="",0,1)</f>
        <v/>
      </c>
    </row>
    <row r="19" ht="30" customHeight="1">
      <c r="A19" s="32" t="inlineStr">
        <is>
          <t>Juridique et réglementaire  ·  citée en NOTE 2 de 4.1  ·  Textes applicables au produit et au service, autorisations d'exploiter, évolutions annoncées, exigences des marchés d'exportation.</t>
        </is>
      </c>
    </row>
    <row r="20" ht="30" customHeight="1">
      <c r="A20" s="33" t="inlineStr">
        <is>
          <t>P-11</t>
        </is>
      </c>
      <c r="B20" s="34" t="n"/>
      <c r="C20" s="34" t="n"/>
      <c r="D20" s="34" t="n"/>
      <c r="E20" s="34" t="n"/>
      <c r="F20" s="34" t="n"/>
      <c r="G20" s="33">
        <f>IF(AND(E20&lt;&gt;"",F20&lt;&gt;""),E20*F20,"")</f>
        <v/>
      </c>
      <c r="H20" s="35">
        <f>IF(G20="","",IF(G20&gt;=15,"Élevée",IF(G20&gt;=8,"Moyenne","Faible")))</f>
        <v/>
      </c>
      <c r="I20" s="34" t="n"/>
      <c r="J20">
        <f>IF(AND($B20&lt;&gt;"",$D20="Opportunité",$G20&lt;&gt;""),COUNTIFS($M$5:$M$30,1,$D$5:$D$30,$D20,$G$5:$G$30,"&gt;"&amp;$G20)+COUNTIFS($M$5:$M20,1,$D$5:$D20,$D20,$G$5:$G20,$G20),"")</f>
        <v/>
      </c>
      <c r="K20">
        <f>IF(AND($B20&lt;&gt;"",$D20="Menace",$G20&lt;&gt;""),COUNTIFS($M$5:$M$30,1,$D$5:$D$30,$D20,$G$5:$G$30,"&gt;"&amp;$G20)+COUNTIFS($M$5:$M20,1,$D$5:$D20,$D20,$G$5:$G20,$G20),"")</f>
        <v/>
      </c>
      <c r="L20">
        <f>IF($B20="","",COUNTIF('6. Risques et opportunités'!$C$4:$C$11,$A20))</f>
        <v/>
      </c>
      <c r="M20">
        <f>IF($B20="",0,1)</f>
        <v/>
      </c>
    </row>
    <row r="21" ht="30" customHeight="1">
      <c r="A21" s="36" t="inlineStr">
        <is>
          <t>P-12</t>
        </is>
      </c>
      <c r="B21" s="37" t="n"/>
      <c r="C21" s="37" t="n"/>
      <c r="D21" s="37" t="n"/>
      <c r="E21" s="37" t="n"/>
      <c r="F21" s="37" t="n"/>
      <c r="G21" s="36">
        <f>IF(AND(E21&lt;&gt;"",F21&lt;&gt;""),E21*F21,"")</f>
        <v/>
      </c>
      <c r="H21" s="38">
        <f>IF(G21="","",IF(G21&gt;=15,"Élevée",IF(G21&gt;=8,"Moyenne","Faible")))</f>
        <v/>
      </c>
      <c r="I21" s="37" t="n"/>
      <c r="J21">
        <f>IF(AND($B21&lt;&gt;"",$D21="Opportunité",$G21&lt;&gt;""),COUNTIFS($M$5:$M$30,1,$D$5:$D$30,$D21,$G$5:$G$30,"&gt;"&amp;$G21)+COUNTIFS($M$5:$M21,1,$D$5:$D21,$D21,$G$5:$G21,$G21),"")</f>
        <v/>
      </c>
      <c r="K21">
        <f>IF(AND($B21&lt;&gt;"",$D21="Menace",$G21&lt;&gt;""),COUNTIFS($M$5:$M$30,1,$D$5:$D$30,$D21,$G$5:$G$30,"&gt;"&amp;$G21)+COUNTIFS($M$5:$M21,1,$D$5:$D21,$D21,$G$5:$G21,$G21),"")</f>
        <v/>
      </c>
      <c r="L21">
        <f>IF($B21="","",COUNTIF('6. Risques et opportunités'!$C$4:$C$11,$A21))</f>
        <v/>
      </c>
      <c r="M21">
        <f>IF($B21="",0,1)</f>
        <v/>
      </c>
    </row>
    <row r="22" ht="30" customHeight="1">
      <c r="A22" s="32" t="inlineStr">
        <is>
          <t>Concurrentiel  ·  citée en NOTE 2 de 4.1  ·  Arrivée d'un acteur, capacité installée, guerre des prix, substitution par une autre technologie.</t>
        </is>
      </c>
    </row>
    <row r="23" ht="30" customHeight="1">
      <c r="A23" s="33" t="inlineStr">
        <is>
          <t>P-13</t>
        </is>
      </c>
      <c r="B23" s="34" t="n"/>
      <c r="C23" s="34" t="n"/>
      <c r="D23" s="34" t="n"/>
      <c r="E23" s="34" t="n"/>
      <c r="F23" s="34" t="n"/>
      <c r="G23" s="33">
        <f>IF(AND(E23&lt;&gt;"",F23&lt;&gt;""),E23*F23,"")</f>
        <v/>
      </c>
      <c r="H23" s="35">
        <f>IF(G23="","",IF(G23&gt;=15,"Élevée",IF(G23&gt;=8,"Moyenne","Faible")))</f>
        <v/>
      </c>
      <c r="I23" s="34" t="n"/>
      <c r="J23">
        <f>IF(AND($B23&lt;&gt;"",$D23="Opportunité",$G23&lt;&gt;""),COUNTIFS($M$5:$M$30,1,$D$5:$D$30,$D23,$G$5:$G$30,"&gt;"&amp;$G23)+COUNTIFS($M$5:$M23,1,$D$5:$D23,$D23,$G$5:$G23,$G23),"")</f>
        <v/>
      </c>
      <c r="K23">
        <f>IF(AND($B23&lt;&gt;"",$D23="Menace",$G23&lt;&gt;""),COUNTIFS($M$5:$M$30,1,$D$5:$D$30,$D23,$G$5:$G$30,"&gt;"&amp;$G23)+COUNTIFS($M$5:$M23,1,$D$5:$D23,$D23,$G$5:$G23,$G23),"")</f>
        <v/>
      </c>
      <c r="L23">
        <f>IF($B23="","",COUNTIF('6. Risques et opportunités'!$C$4:$C$11,$A23))</f>
        <v/>
      </c>
      <c r="M23">
        <f>IF($B23="",0,1)</f>
        <v/>
      </c>
    </row>
    <row r="24" ht="30" customHeight="1">
      <c r="A24" s="36" t="inlineStr">
        <is>
          <t>P-14</t>
        </is>
      </c>
      <c r="B24" s="37" t="n"/>
      <c r="C24" s="37" t="n"/>
      <c r="D24" s="37" t="n"/>
      <c r="E24" s="37" t="n"/>
      <c r="F24" s="37" t="n"/>
      <c r="G24" s="36">
        <f>IF(AND(E24&lt;&gt;"",F24&lt;&gt;""),E24*F24,"")</f>
        <v/>
      </c>
      <c r="H24" s="38">
        <f>IF(G24="","",IF(G24&gt;=15,"Élevée",IF(G24&gt;=8,"Moyenne","Faible")))</f>
        <v/>
      </c>
      <c r="I24" s="37" t="n"/>
      <c r="J24">
        <f>IF(AND($B24&lt;&gt;"",$D24="Opportunité",$G24&lt;&gt;""),COUNTIFS($M$5:$M$30,1,$D$5:$D$30,$D24,$G$5:$G$30,"&gt;"&amp;$G24)+COUNTIFS($M$5:$M24,1,$D$5:$D24,$D24,$G$5:$G24,$G24),"")</f>
        <v/>
      </c>
      <c r="K24">
        <f>IF(AND($B24&lt;&gt;"",$D24="Menace",$G24&lt;&gt;""),COUNTIFS($M$5:$M$30,1,$D$5:$D$30,$D24,$G$5:$G$30,"&gt;"&amp;$G24)+COUNTIFS($M$5:$M24,1,$D$5:$D24,$D24,$G$5:$G24,$G24),"")</f>
        <v/>
      </c>
      <c r="L24">
        <f>IF($B24="","",COUNTIF('6. Risques et opportunités'!$C$4:$C$11,$A24))</f>
        <v/>
      </c>
      <c r="M24">
        <f>IF($B24="",0,1)</f>
        <v/>
      </c>
    </row>
    <row r="25" ht="30" customHeight="1">
      <c r="A25" s="32" t="inlineStr">
        <is>
          <t>Commercial et marché  ·  citée en NOTE 2 de 4.1  ·  Concentration du portefeuille clients, poids d'un donneur d'ordre, canaux de vente, délais de paiement du secteur.</t>
        </is>
      </c>
    </row>
    <row r="26" ht="30" customHeight="1">
      <c r="A26" s="33" t="inlineStr">
        <is>
          <t>P-15</t>
        </is>
      </c>
      <c r="B26" s="34" t="n"/>
      <c r="C26" s="34" t="n"/>
      <c r="D26" s="34" t="n"/>
      <c r="E26" s="34" t="n"/>
      <c r="F26" s="34" t="n"/>
      <c r="G26" s="33">
        <f>IF(AND(E26&lt;&gt;"",F26&lt;&gt;""),E26*F26,"")</f>
        <v/>
      </c>
      <c r="H26" s="35">
        <f>IF(G26="","",IF(G26&gt;=15,"Élevée",IF(G26&gt;=8,"Moyenne","Faible")))</f>
        <v/>
      </c>
      <c r="I26" s="34" t="n"/>
      <c r="J26">
        <f>IF(AND($B26&lt;&gt;"",$D26="Opportunité",$G26&lt;&gt;""),COUNTIFS($M$5:$M$30,1,$D$5:$D$30,$D26,$G$5:$G$30,"&gt;"&amp;$G26)+COUNTIFS($M$5:$M26,1,$D$5:$D26,$D26,$G$5:$G26,$G26),"")</f>
        <v/>
      </c>
      <c r="K26">
        <f>IF(AND($B26&lt;&gt;"",$D26="Menace",$G26&lt;&gt;""),COUNTIFS($M$5:$M$30,1,$D$5:$D$30,$D26,$G$5:$G$30,"&gt;"&amp;$G26)+COUNTIFS($M$5:$M26,1,$D$5:$D26,$D26,$G$5:$G26,$G26),"")</f>
        <v/>
      </c>
      <c r="L26">
        <f>IF($B26="","",COUNTIF('6. Risques et opportunités'!$C$4:$C$11,$A26))</f>
        <v/>
      </c>
      <c r="M26">
        <f>IF($B26="",0,1)</f>
        <v/>
      </c>
    </row>
    <row r="27" ht="30" customHeight="1">
      <c r="A27" s="36" t="inlineStr">
        <is>
          <t>P-16</t>
        </is>
      </c>
      <c r="B27" s="37" t="n"/>
      <c r="C27" s="37" t="n"/>
      <c r="D27" s="37" t="n"/>
      <c r="E27" s="37" t="n"/>
      <c r="F27" s="37" t="n"/>
      <c r="G27" s="36">
        <f>IF(AND(E27&lt;&gt;"",F27&lt;&gt;""),E27*F27,"")</f>
        <v/>
      </c>
      <c r="H27" s="38">
        <f>IF(G27="","",IF(G27&gt;=15,"Élevée",IF(G27&gt;=8,"Moyenne","Faible")))</f>
        <v/>
      </c>
      <c r="I27" s="37" t="n"/>
      <c r="J27">
        <f>IF(AND($B27&lt;&gt;"",$D27="Opportunité",$G27&lt;&gt;""),COUNTIFS($M$5:$M$30,1,$D$5:$D$30,$D27,$G$5:$G$30,"&gt;"&amp;$G27)+COUNTIFS($M$5:$M27,1,$D$5:$D27,$D27,$G$5:$G27,$G27),"")</f>
        <v/>
      </c>
      <c r="K27">
        <f>IF(AND($B27&lt;&gt;"",$D27="Menace",$G27&lt;&gt;""),COUNTIFS($M$5:$M$30,1,$D$5:$D$30,$D27,$G$5:$G$30,"&gt;"&amp;$G27)+COUNTIFS($M$5:$M27,1,$D$5:$D27,$D27,$G$5:$G27,$G27),"")</f>
        <v/>
      </c>
      <c r="L27">
        <f>IF($B27="","",COUNTIF('6. Risques et opportunités'!$C$4:$C$11,$A27))</f>
        <v/>
      </c>
      <c r="M27">
        <f>IF($B27="",0,1)</f>
        <v/>
      </c>
    </row>
    <row r="28" ht="30" customHeight="1">
      <c r="A28" s="32" t="inlineStr">
        <is>
          <t>Culturel  ·  citée en NOTE 2 de 4.1  ·  Attentes de service propres au marché visé, langues de travail, rapport à l'écrit et à la preuve documentaire.</t>
        </is>
      </c>
    </row>
    <row r="29" ht="30" customHeight="1">
      <c r="A29" s="33" t="inlineStr">
        <is>
          <t>P-17</t>
        </is>
      </c>
      <c r="B29" s="34" t="n"/>
      <c r="C29" s="34" t="n"/>
      <c r="D29" s="34" t="n"/>
      <c r="E29" s="34" t="n"/>
      <c r="F29" s="34" t="n"/>
      <c r="G29" s="33">
        <f>IF(AND(E29&lt;&gt;"",F29&lt;&gt;""),E29*F29,"")</f>
        <v/>
      </c>
      <c r="H29" s="35">
        <f>IF(G29="","",IF(G29&gt;=15,"Élevée",IF(G29&gt;=8,"Moyenne","Faible")))</f>
        <v/>
      </c>
      <c r="I29" s="34" t="n"/>
      <c r="J29">
        <f>IF(AND($B29&lt;&gt;"",$D29="Opportunité",$G29&lt;&gt;""),COUNTIFS($M$5:$M$30,1,$D$5:$D$30,$D29,$G$5:$G$30,"&gt;"&amp;$G29)+COUNTIFS($M$5:$M29,1,$D$5:$D29,$D29,$G$5:$G29,$G29),"")</f>
        <v/>
      </c>
      <c r="K29">
        <f>IF(AND($B29&lt;&gt;"",$D29="Menace",$G29&lt;&gt;""),COUNTIFS($M$5:$M$30,1,$D$5:$D$30,$D29,$G$5:$G$30,"&gt;"&amp;$G29)+COUNTIFS($M$5:$M29,1,$D$5:$D29,$D29,$G$5:$G29,$G29),"")</f>
        <v/>
      </c>
      <c r="L29">
        <f>IF($B29="","",COUNTIF('6. Risques et opportunités'!$C$4:$C$11,$A29))</f>
        <v/>
      </c>
      <c r="M29">
        <f>IF($B29="",0,1)</f>
        <v/>
      </c>
    </row>
    <row r="30" ht="30" customHeight="1">
      <c r="A30" s="36" t="inlineStr">
        <is>
          <t>P-18</t>
        </is>
      </c>
      <c r="B30" s="37" t="n"/>
      <c r="C30" s="37" t="n"/>
      <c r="D30" s="37" t="n"/>
      <c r="E30" s="37" t="n"/>
      <c r="F30" s="37" t="n"/>
      <c r="G30" s="36">
        <f>IF(AND(E30&lt;&gt;"",F30&lt;&gt;""),E30*F30,"")</f>
        <v/>
      </c>
      <c r="H30" s="38">
        <f>IF(G30="","",IF(G30&gt;=15,"Élevée",IF(G30&gt;=8,"Moyenne","Faible")))</f>
        <v/>
      </c>
      <c r="I30" s="37" t="n"/>
      <c r="J30">
        <f>IF(AND($B30&lt;&gt;"",$D30="Opportunité",$G30&lt;&gt;""),COUNTIFS($M$5:$M$30,1,$D$5:$D$30,$D30,$G$5:$G$30,"&gt;"&amp;$G30)+COUNTIFS($M$5:$M30,1,$D$5:$D30,$D30,$G$5:$G30,$G30),"")</f>
        <v/>
      </c>
      <c r="K30">
        <f>IF(AND($B30&lt;&gt;"",$D30="Menace",$G30&lt;&gt;""),COUNTIFS($M$5:$M$30,1,$D$5:$D$30,$D30,$G$5:$G$30,"&gt;"&amp;$G30)+COUNTIFS($M$5:$M30,1,$D$5:$D30,$D30,$G$5:$G30,$G30),"")</f>
        <v/>
      </c>
      <c r="L30">
        <f>IF($B30="","",COUNTIF('6. Risques et opportunités'!$C$4:$C$11,$A30))</f>
        <v/>
      </c>
      <c r="M30">
        <f>IF($B30="",0,1)</f>
        <v/>
      </c>
    </row>
    <row r="32" ht="44" customHeight="1">
      <c r="A32" s="28" t="inlineStr">
        <is>
          <t>Élevée à partir de 15, moyenne à partir de 8, faible en dessous, sur une criticité qui va de 1 à 25. Ces bornes sont une convention de lecture de ce classeur : ISO 9001 ne fixe aucun seuil de criticité et vous laisse établir les vôtres. Changez-les si votre organisme en a déjà.</t>
        </is>
      </c>
    </row>
    <row r="34" ht="22" customHeight="1">
      <c r="A34" s="9" t="inlineStr">
        <is>
          <t>Discuter de votre projet</t>
        </is>
      </c>
    </row>
    <row r="35" ht="18" customHeight="1">
      <c r="A35" s="10" t="inlineStr">
        <is>
          <t>hem-consulting.com  ·  contact@hem-consulting.com  ·  +212 660 12 52 42</t>
        </is>
      </c>
    </row>
  </sheetData>
  <mergeCells count="14">
    <mergeCell ref="A7:I7"/>
    <mergeCell ref="A25:I25"/>
    <mergeCell ref="A2:I2"/>
    <mergeCell ref="A19:I19"/>
    <mergeCell ref="A10:I10"/>
    <mergeCell ref="A28:I28"/>
    <mergeCell ref="A32:I32"/>
    <mergeCell ref="A13:I13"/>
    <mergeCell ref="A1:I1"/>
    <mergeCell ref="A22:I22"/>
    <mergeCell ref="A34:I34"/>
    <mergeCell ref="A35:I35"/>
    <mergeCell ref="A4:I4"/>
    <mergeCell ref="A16:I16"/>
  </mergeCells>
  <conditionalFormatting sqref="H5:H30">
    <cfRule type="cellIs" priority="1" operator="equal" dxfId="2">
      <formula>"Élevée"</formula>
    </cfRule>
    <cfRule type="cellIs" priority="2" operator="equal" dxfId="3">
      <formula>"Moyenne"</formula>
    </cfRule>
    <cfRule type="cellIs" priority="3" operator="equal" dxfId="4">
      <formula>"Faible"</formula>
    </cfRule>
  </conditionalFormatting>
  <dataValidations count="3">
    <dataValidation sqref="C5 C6 C8 C9 C11 C12 C14 C15 C17 C18 C20 C21 C23 C24 C26 C27 C29 C30" showDropDown="0" showInputMessage="0" showErrorMessage="0" allowBlank="1" type="list">
      <formula1>=OFFSET('Listes'!$A$3,0,0,COUNTA('Listes'!$A$3:$A$40),1)</formula1>
    </dataValidation>
    <dataValidation sqref="D5 D6 D8 D9 D11 D12 D14 D15 D17 D18 D20 D21 D23 D24 D26 D27 D29 D30" showDropDown="0" showInputMessage="0" showErrorMessage="0" allowBlank="1" type="list">
      <formula1>=OFFSET('Listes'!$B$3,0,0,COUNTA('Listes'!$B$3:$B$40),1)</formula1>
    </dataValidation>
    <dataValidation sqref="E5 E6 E8 E9 E11 E12 E14 E15 E17 E18 E20 E21 E23 E24 E26 E27 E29 E30 F5 F6 F8 F9 F11 F12 F14 F15 F17 F18 F20 F21 F23 F24 F26 F27 F29 F30" showDropDown="0" showInputMessage="0" showErrorMessage="0" allowBlank="1" type="list">
      <formula1>"1,2,3,4,5"</formula1>
    </dataValidation>
  </dataValidations>
  <pageMargins left="0.75" right="0.75" top="1" bottom="1" header="0.5" footer="0.5"/>
  <pageSetup orientation="landscape" fitToHeight="0" fitToWidth="1"/>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N25"/>
  <sheetViews>
    <sheetView showGridLines="0" workbookViewId="0">
      <pane ySplit="3" topLeftCell="A4" activePane="bottomLeft" state="frozen"/>
      <selection pane="bottomLeft" activeCell="A1" sqref="A1"/>
    </sheetView>
  </sheetViews>
  <sheetFormatPr baseColWidth="8" defaultRowHeight="15"/>
  <cols>
    <col width="9" customWidth="1" min="1" max="1"/>
    <col width="52" customWidth="1" min="2" max="2"/>
    <col width="14" customWidth="1" min="3" max="3"/>
    <col width="13" customWidth="1" min="4" max="4"/>
    <col width="14" customWidth="1" min="5" max="5"/>
    <col width="32" customWidth="1" min="6" max="6"/>
    <col width="16" customWidth="1" min="7" max="7"/>
    <col width="10" customWidth="1" min="8" max="8"/>
    <col width="11" customWidth="1" min="9" max="9"/>
    <col width="30" customWidth="1" min="10" max="10"/>
    <col hidden="1" width="6" customWidth="1" min="11" max="11"/>
    <col hidden="1" width="6" customWidth="1" min="12" max="12"/>
    <col hidden="1" width="6" customWidth="1" min="13" max="13"/>
    <col hidden="1" width="6" customWidth="1" min="14" max="14"/>
  </cols>
  <sheetData>
    <row r="1" ht="76" customHeight="1">
      <c r="A1" s="1" t="inlineStr">
        <is>
          <t>Diagnostic interne</t>
        </is>
      </c>
    </row>
    <row r="2" ht="108" customHeight="1">
      <c r="A2" s="2" t="inlineStr">
        <is>
          <t>Aperçu gratuit. Seule la CAPACITÉ est réduite : 18 lignes externes au lieu de 45, 12 lignes internes au lieu de 30, 6 parties intéressées au lieu de 25, 8 risques au lieu de 40. Les douze onglets, les formules, les listes déroulantes et les quatre compteurs d'audit sont ceux du produit complet.
Six domaines. Les trois premiers sont ceux que la NOTE 3 de l'article 4.1 cite en exemple pour le contexte interne. Comparez-vous à une référence NOMMÉE, jamais à « la concurrence » en général : un écart contre un adversaire anonyme ne se vérifie pas et ne se corrige pas.</t>
        </is>
      </c>
    </row>
    <row r="3" ht="30" customHeight="1">
      <c r="A3" s="29" t="inlineStr">
        <is>
          <t>Réf</t>
        </is>
      </c>
      <c r="B3" s="29" t="inlineStr">
        <is>
          <t>Constat interne</t>
        </is>
      </c>
      <c r="C3" s="29" t="inlineStr">
        <is>
          <t>Sens</t>
        </is>
      </c>
      <c r="D3" s="29" t="inlineStr">
        <is>
          <t>Importance</t>
        </is>
      </c>
      <c r="E3" s="29" t="inlineStr">
        <is>
          <t>Niveau constaté</t>
        </is>
      </c>
      <c r="F3" s="29" t="inlineStr">
        <is>
          <t>Référence de comparaison</t>
        </is>
      </c>
      <c r="G3" s="29" t="inlineStr">
        <is>
          <t>Niveau de la référence</t>
        </is>
      </c>
      <c r="H3" s="29" t="inlineStr">
        <is>
          <t>Écart</t>
        </is>
      </c>
      <c r="I3" s="29" t="inlineStr">
        <is>
          <t>Priorité</t>
        </is>
      </c>
      <c r="J3" s="29" t="inlineStr">
        <is>
          <t>Preuve ou indicateur</t>
        </is>
      </c>
    </row>
    <row r="4" ht="30" customHeight="1">
      <c r="A4" s="32" t="inlineStr">
        <is>
          <t>Valeurs et culture  ·  citée en NOTE 3 de 4.1  ·  Ce qui se fait et ne se fait pas sans qu'on ait besoin de l'écrire, rapport à l'erreur et au signalement.</t>
        </is>
      </c>
    </row>
    <row r="5" ht="30" customHeight="1">
      <c r="A5" s="33" t="inlineStr">
        <is>
          <t>I-1</t>
        </is>
      </c>
      <c r="B5" s="34" t="n"/>
      <c r="C5" s="34" t="n"/>
      <c r="D5" s="34" t="n"/>
      <c r="E5" s="34" t="n"/>
      <c r="F5" s="34" t="n"/>
      <c r="G5" s="34" t="n"/>
      <c r="H5" s="33">
        <f>IF(AND(E5&lt;&gt;"",G5&lt;&gt;""),E5-G5,"")</f>
        <v/>
      </c>
      <c r="I5" s="35">
        <f>IF(OR(D5="",H5=""),"",D5*ABS(H5))</f>
        <v/>
      </c>
      <c r="J5" s="34" t="n"/>
      <c r="K5">
        <f>IF(AND($B5&lt;&gt;"",$C5="Force",$I5&lt;&gt;""),COUNTIFS($N$5:$N$21,1,$C$5:$C$21,$C5,$I$5:$I$21,"&gt;"&amp;$I5)+COUNTIFS($N$5:$N5,1,$C$5:$C5,$C5,$I$5:$I5,$I5),"")</f>
        <v/>
      </c>
      <c r="L5">
        <f>IF(AND($B5&lt;&gt;"",$C5="Faiblesse",$I5&lt;&gt;""),COUNTIFS($N$5:$N$21,1,$C$5:$C$21,$C5,$I$5:$I$21,"&gt;"&amp;$I5)+COUNTIFS($N$5:$N5,1,$C$5:$C5,$C5,$I$5:$I5,$I5),"")</f>
        <v/>
      </c>
      <c r="M5">
        <f>IF($B5="","",COUNTIF('6. Risques et opportunités'!$C$4:$C$11,$A5))</f>
        <v/>
      </c>
      <c r="N5">
        <f>IF($B5="",0,1)</f>
        <v/>
      </c>
    </row>
    <row r="6" ht="30" customHeight="1">
      <c r="A6" s="36" t="inlineStr">
        <is>
          <t>I-2</t>
        </is>
      </c>
      <c r="B6" s="37" t="n"/>
      <c r="C6" s="37" t="n"/>
      <c r="D6" s="37" t="n"/>
      <c r="E6" s="37" t="n"/>
      <c r="F6" s="37" t="n"/>
      <c r="G6" s="37" t="n"/>
      <c r="H6" s="36">
        <f>IF(AND(E6&lt;&gt;"",G6&lt;&gt;""),E6-G6,"")</f>
        <v/>
      </c>
      <c r="I6" s="38">
        <f>IF(OR(D6="",H6=""),"",D6*ABS(H6))</f>
        <v/>
      </c>
      <c r="J6" s="37" t="n"/>
      <c r="K6">
        <f>IF(AND($B6&lt;&gt;"",$C6="Force",$I6&lt;&gt;""),COUNTIFS($N$5:$N$21,1,$C$5:$C$21,$C6,$I$5:$I$21,"&gt;"&amp;$I6)+COUNTIFS($N$5:$N6,1,$C$5:$C6,$C6,$I$5:$I6,$I6),"")</f>
        <v/>
      </c>
      <c r="L6">
        <f>IF(AND($B6&lt;&gt;"",$C6="Faiblesse",$I6&lt;&gt;""),COUNTIFS($N$5:$N$21,1,$C$5:$C$21,$C6,$I$5:$I$21,"&gt;"&amp;$I6)+COUNTIFS($N$5:$N6,1,$C$5:$C6,$C6,$I$5:$I6,$I6),"")</f>
        <v/>
      </c>
      <c r="M6">
        <f>IF($B6="","",COUNTIF('6. Risques et opportunités'!$C$4:$C$11,$A6))</f>
        <v/>
      </c>
      <c r="N6">
        <f>IF($B6="",0,1)</f>
        <v/>
      </c>
    </row>
    <row r="7" ht="30" customHeight="1">
      <c r="A7" s="32" t="inlineStr">
        <is>
          <t>Connaissances et compétences  ·  citée en NOTE 3 de 4.1  ·  Savoir faire détenu, dépendance à une personne, transmission, polyvalence.</t>
        </is>
      </c>
    </row>
    <row r="8" ht="30" customHeight="1">
      <c r="A8" s="33" t="inlineStr">
        <is>
          <t>I-3</t>
        </is>
      </c>
      <c r="B8" s="34" t="n"/>
      <c r="C8" s="34" t="n"/>
      <c r="D8" s="34" t="n"/>
      <c r="E8" s="34" t="n"/>
      <c r="F8" s="34" t="n"/>
      <c r="G8" s="34" t="n"/>
      <c r="H8" s="33">
        <f>IF(AND(E8&lt;&gt;"",G8&lt;&gt;""),E8-G8,"")</f>
        <v/>
      </c>
      <c r="I8" s="35">
        <f>IF(OR(D8="",H8=""),"",D8*ABS(H8))</f>
        <v/>
      </c>
      <c r="J8" s="34" t="n"/>
      <c r="K8">
        <f>IF(AND($B8&lt;&gt;"",$C8="Force",$I8&lt;&gt;""),COUNTIFS($N$5:$N$21,1,$C$5:$C$21,$C8,$I$5:$I$21,"&gt;"&amp;$I8)+COUNTIFS($N$5:$N8,1,$C$5:$C8,$C8,$I$5:$I8,$I8),"")</f>
        <v/>
      </c>
      <c r="L8">
        <f>IF(AND($B8&lt;&gt;"",$C8="Faiblesse",$I8&lt;&gt;""),COUNTIFS($N$5:$N$21,1,$C$5:$C$21,$C8,$I$5:$I$21,"&gt;"&amp;$I8)+COUNTIFS($N$5:$N8,1,$C$5:$C8,$C8,$I$5:$I8,$I8),"")</f>
        <v/>
      </c>
      <c r="M8">
        <f>IF($B8="","",COUNTIF('6. Risques et opportunités'!$C$4:$C$11,$A8))</f>
        <v/>
      </c>
      <c r="N8">
        <f>IF($B8="",0,1)</f>
        <v/>
      </c>
    </row>
    <row r="9" ht="30" customHeight="1">
      <c r="A9" s="36" t="inlineStr">
        <is>
          <t>I-4</t>
        </is>
      </c>
      <c r="B9" s="37" t="n"/>
      <c r="C9" s="37" t="n"/>
      <c r="D9" s="37" t="n"/>
      <c r="E9" s="37" t="n"/>
      <c r="F9" s="37" t="n"/>
      <c r="G9" s="37" t="n"/>
      <c r="H9" s="36">
        <f>IF(AND(E9&lt;&gt;"",G9&lt;&gt;""),E9-G9,"")</f>
        <v/>
      </c>
      <c r="I9" s="38">
        <f>IF(OR(D9="",H9=""),"",D9*ABS(H9))</f>
        <v/>
      </c>
      <c r="J9" s="37" t="n"/>
      <c r="K9">
        <f>IF(AND($B9&lt;&gt;"",$C9="Force",$I9&lt;&gt;""),COUNTIFS($N$5:$N$21,1,$C$5:$C$21,$C9,$I$5:$I$21,"&gt;"&amp;$I9)+COUNTIFS($N$5:$N9,1,$C$5:$C9,$C9,$I$5:$I9,$I9),"")</f>
        <v/>
      </c>
      <c r="L9">
        <f>IF(AND($B9&lt;&gt;"",$C9="Faiblesse",$I9&lt;&gt;""),COUNTIFS($N$5:$N$21,1,$C$5:$C$21,$C9,$I$5:$I$21,"&gt;"&amp;$I9)+COUNTIFS($N$5:$N9,1,$C$5:$C9,$C9,$I$5:$I9,$I9),"")</f>
        <v/>
      </c>
      <c r="M9">
        <f>IF($B9="","",COUNTIF('6. Risques et opportunités'!$C$4:$C$11,$A9))</f>
        <v/>
      </c>
      <c r="N9">
        <f>IF($B9="",0,1)</f>
        <v/>
      </c>
    </row>
    <row r="10" ht="30" customHeight="1">
      <c r="A10" s="32" t="inlineStr">
        <is>
          <t>Performance de l'organisme et des processus  ·  citée en NOTE 3 de 4.1  ·  Tenue des délais, taux de rebut et de reprise, réclamations, coût de la non qualité.</t>
        </is>
      </c>
    </row>
    <row r="11" ht="30" customHeight="1">
      <c r="A11" s="33" t="inlineStr">
        <is>
          <t>I-5</t>
        </is>
      </c>
      <c r="B11" s="34" t="n"/>
      <c r="C11" s="34" t="n"/>
      <c r="D11" s="34" t="n"/>
      <c r="E11" s="34" t="n"/>
      <c r="F11" s="34" t="n"/>
      <c r="G11" s="34" t="n"/>
      <c r="H11" s="33">
        <f>IF(AND(E11&lt;&gt;"",G11&lt;&gt;""),E11-G11,"")</f>
        <v/>
      </c>
      <c r="I11" s="35">
        <f>IF(OR(D11="",H11=""),"",D11*ABS(H11))</f>
        <v/>
      </c>
      <c r="J11" s="34" t="n"/>
      <c r="K11">
        <f>IF(AND($B11&lt;&gt;"",$C11="Force",$I11&lt;&gt;""),COUNTIFS($N$5:$N$21,1,$C$5:$C$21,$C11,$I$5:$I$21,"&gt;"&amp;$I11)+COUNTIFS($N$5:$N11,1,$C$5:$C11,$C11,$I$5:$I11,$I11),"")</f>
        <v/>
      </c>
      <c r="L11">
        <f>IF(AND($B11&lt;&gt;"",$C11="Faiblesse",$I11&lt;&gt;""),COUNTIFS($N$5:$N$21,1,$C$5:$C$21,$C11,$I$5:$I$21,"&gt;"&amp;$I11)+COUNTIFS($N$5:$N11,1,$C$5:$C11,$C11,$I$5:$I11,$I11),"")</f>
        <v/>
      </c>
      <c r="M11">
        <f>IF($B11="","",COUNTIF('6. Risques et opportunités'!$C$4:$C$11,$A11))</f>
        <v/>
      </c>
      <c r="N11">
        <f>IF($B11="",0,1)</f>
        <v/>
      </c>
    </row>
    <row r="12" ht="30" customHeight="1">
      <c r="A12" s="36" t="inlineStr">
        <is>
          <t>I-6</t>
        </is>
      </c>
      <c r="B12" s="37" t="n"/>
      <c r="C12" s="37" t="n"/>
      <c r="D12" s="37" t="n"/>
      <c r="E12" s="37" t="n"/>
      <c r="F12" s="37" t="n"/>
      <c r="G12" s="37" t="n"/>
      <c r="H12" s="36">
        <f>IF(AND(E12&lt;&gt;"",G12&lt;&gt;""),E12-G12,"")</f>
        <v/>
      </c>
      <c r="I12" s="38">
        <f>IF(OR(D12="",H12=""),"",D12*ABS(H12))</f>
        <v/>
      </c>
      <c r="J12" s="37" t="n"/>
      <c r="K12">
        <f>IF(AND($B12&lt;&gt;"",$C12="Force",$I12&lt;&gt;""),COUNTIFS($N$5:$N$21,1,$C$5:$C$21,$C12,$I$5:$I$21,"&gt;"&amp;$I12)+COUNTIFS($N$5:$N12,1,$C$5:$C12,$C12,$I$5:$I12,$I12),"")</f>
        <v/>
      </c>
      <c r="L12">
        <f>IF(AND($B12&lt;&gt;"",$C12="Faiblesse",$I12&lt;&gt;""),COUNTIFS($N$5:$N$21,1,$C$5:$C$21,$C12,$I$5:$I$21,"&gt;"&amp;$I12)+COUNTIFS($N$5:$N12,1,$C$5:$C12,$C12,$I$5:$I12,$I12),"")</f>
        <v/>
      </c>
      <c r="M12">
        <f>IF($B12="","",COUNTIF('6. Risques et opportunités'!$C$4:$C$11,$A12))</f>
        <v/>
      </c>
      <c r="N12">
        <f>IF($B12="",0,1)</f>
        <v/>
      </c>
    </row>
    <row r="13" ht="30" customHeight="1">
      <c r="A13" s="32" t="inlineStr">
        <is>
          <t>Ressources, infrastructures et technologies  ·  État du parc, capacité, locaux, systèmes d'information, maintenance.</t>
        </is>
      </c>
    </row>
    <row r="14" ht="30" customHeight="1">
      <c r="A14" s="33" t="inlineStr">
        <is>
          <t>I-7</t>
        </is>
      </c>
      <c r="B14" s="34" t="n"/>
      <c r="C14" s="34" t="n"/>
      <c r="D14" s="34" t="n"/>
      <c r="E14" s="34" t="n"/>
      <c r="F14" s="34" t="n"/>
      <c r="G14" s="34" t="n"/>
      <c r="H14" s="33">
        <f>IF(AND(E14&lt;&gt;"",G14&lt;&gt;""),E14-G14,"")</f>
        <v/>
      </c>
      <c r="I14" s="35">
        <f>IF(OR(D14="",H14=""),"",D14*ABS(H14))</f>
        <v/>
      </c>
      <c r="J14" s="34" t="n"/>
      <c r="K14">
        <f>IF(AND($B14&lt;&gt;"",$C14="Force",$I14&lt;&gt;""),COUNTIFS($N$5:$N$21,1,$C$5:$C$21,$C14,$I$5:$I$21,"&gt;"&amp;$I14)+COUNTIFS($N$5:$N14,1,$C$5:$C14,$C14,$I$5:$I14,$I14),"")</f>
        <v/>
      </c>
      <c r="L14">
        <f>IF(AND($B14&lt;&gt;"",$C14="Faiblesse",$I14&lt;&gt;""),COUNTIFS($N$5:$N$21,1,$C$5:$C$21,$C14,$I$5:$I$21,"&gt;"&amp;$I14)+COUNTIFS($N$5:$N14,1,$C$5:$C14,$C14,$I$5:$I14,$I14),"")</f>
        <v/>
      </c>
      <c r="M14">
        <f>IF($B14="","",COUNTIF('6. Risques et opportunités'!$C$4:$C$11,$A14))</f>
        <v/>
      </c>
      <c r="N14">
        <f>IF($B14="",0,1)</f>
        <v/>
      </c>
    </row>
    <row r="15" ht="30" customHeight="1">
      <c r="A15" s="36" t="inlineStr">
        <is>
          <t>I-8</t>
        </is>
      </c>
      <c r="B15" s="37" t="n"/>
      <c r="C15" s="37" t="n"/>
      <c r="D15" s="37" t="n"/>
      <c r="E15" s="37" t="n"/>
      <c r="F15" s="37" t="n"/>
      <c r="G15" s="37" t="n"/>
      <c r="H15" s="36">
        <f>IF(AND(E15&lt;&gt;"",G15&lt;&gt;""),E15-G15,"")</f>
        <v/>
      </c>
      <c r="I15" s="38">
        <f>IF(OR(D15="",H15=""),"",D15*ABS(H15))</f>
        <v/>
      </c>
      <c r="J15" s="37" t="n"/>
      <c r="K15">
        <f>IF(AND($B15&lt;&gt;"",$C15="Force",$I15&lt;&gt;""),COUNTIFS($N$5:$N$21,1,$C$5:$C$21,$C15,$I$5:$I$21,"&gt;"&amp;$I15)+COUNTIFS($N$5:$N15,1,$C$5:$C15,$C15,$I$5:$I15,$I15),"")</f>
        <v/>
      </c>
      <c r="L15">
        <f>IF(AND($B15&lt;&gt;"",$C15="Faiblesse",$I15&lt;&gt;""),COUNTIFS($N$5:$N$21,1,$C$5:$C$21,$C15,$I$5:$I$21,"&gt;"&amp;$I15)+COUNTIFS($N$5:$N15,1,$C$5:$C15,$C15,$I$5:$I15,$I15),"")</f>
        <v/>
      </c>
      <c r="M15">
        <f>IF($B15="","",COUNTIF('6. Risques et opportunités'!$C$4:$C$11,$A15))</f>
        <v/>
      </c>
      <c r="N15">
        <f>IF($B15="",0,1)</f>
        <v/>
      </c>
    </row>
    <row r="16" ht="30" customHeight="1">
      <c r="A16" s="32" t="inlineStr">
        <is>
          <t>Organisation, gouvernance et pilotage  ·  Clarté des responsabilités, qualité des données de décision, tenue des revues.</t>
        </is>
      </c>
    </row>
    <row r="17" ht="30" customHeight="1">
      <c r="A17" s="33" t="inlineStr">
        <is>
          <t>I-9</t>
        </is>
      </c>
      <c r="B17" s="34" t="n"/>
      <c r="C17" s="34" t="n"/>
      <c r="D17" s="34" t="n"/>
      <c r="E17" s="34" t="n"/>
      <c r="F17" s="34" t="n"/>
      <c r="G17" s="34" t="n"/>
      <c r="H17" s="33">
        <f>IF(AND(E17&lt;&gt;"",G17&lt;&gt;""),E17-G17,"")</f>
        <v/>
      </c>
      <c r="I17" s="35">
        <f>IF(OR(D17="",H17=""),"",D17*ABS(H17))</f>
        <v/>
      </c>
      <c r="J17" s="34" t="n"/>
      <c r="K17">
        <f>IF(AND($B17&lt;&gt;"",$C17="Force",$I17&lt;&gt;""),COUNTIFS($N$5:$N$21,1,$C$5:$C$21,$C17,$I$5:$I$21,"&gt;"&amp;$I17)+COUNTIFS($N$5:$N17,1,$C$5:$C17,$C17,$I$5:$I17,$I17),"")</f>
        <v/>
      </c>
      <c r="L17">
        <f>IF(AND($B17&lt;&gt;"",$C17="Faiblesse",$I17&lt;&gt;""),COUNTIFS($N$5:$N$21,1,$C$5:$C$21,$C17,$I$5:$I$21,"&gt;"&amp;$I17)+COUNTIFS($N$5:$N17,1,$C$5:$C17,$C17,$I$5:$I17,$I17),"")</f>
        <v/>
      </c>
      <c r="M17">
        <f>IF($B17="","",COUNTIF('6. Risques et opportunités'!$C$4:$C$11,$A17))</f>
        <v/>
      </c>
      <c r="N17">
        <f>IF($B17="",0,1)</f>
        <v/>
      </c>
    </row>
    <row r="18" ht="30" customHeight="1">
      <c r="A18" s="36" t="inlineStr">
        <is>
          <t>I-10</t>
        </is>
      </c>
      <c r="B18" s="37" t="n"/>
      <c r="C18" s="37" t="n"/>
      <c r="D18" s="37" t="n"/>
      <c r="E18" s="37" t="n"/>
      <c r="F18" s="37" t="n"/>
      <c r="G18" s="37" t="n"/>
      <c r="H18" s="36">
        <f>IF(AND(E18&lt;&gt;"",G18&lt;&gt;""),E18-G18,"")</f>
        <v/>
      </c>
      <c r="I18" s="38">
        <f>IF(OR(D18="",H18=""),"",D18*ABS(H18))</f>
        <v/>
      </c>
      <c r="J18" s="37" t="n"/>
      <c r="K18">
        <f>IF(AND($B18&lt;&gt;"",$C18="Force",$I18&lt;&gt;""),COUNTIFS($N$5:$N$21,1,$C$5:$C$21,$C18,$I$5:$I$21,"&gt;"&amp;$I18)+COUNTIFS($N$5:$N18,1,$C$5:$C18,$C18,$I$5:$I18,$I18),"")</f>
        <v/>
      </c>
      <c r="L18">
        <f>IF(AND($B18&lt;&gt;"",$C18="Faiblesse",$I18&lt;&gt;""),COUNTIFS($N$5:$N$21,1,$C$5:$C$21,$C18,$I$5:$I$21,"&gt;"&amp;$I18)+COUNTIFS($N$5:$N18,1,$C$5:$C18,$C18,$I$5:$I18,$I18),"")</f>
        <v/>
      </c>
      <c r="M18">
        <f>IF($B18="","",COUNTIF('6. Risques et opportunités'!$C$4:$C$11,$A18))</f>
        <v/>
      </c>
      <c r="N18">
        <f>IF($B18="",0,1)</f>
        <v/>
      </c>
    </row>
    <row r="19" ht="30" customHeight="1">
      <c r="A19" s="32" t="inlineStr">
        <is>
          <t>Offre, clients et relation commerciale  ·  Largeur de l'offre, fidélité, capacité à répondre aux appels d'offres, service après vente.</t>
        </is>
      </c>
    </row>
    <row r="20" ht="30" customHeight="1">
      <c r="A20" s="33" t="inlineStr">
        <is>
          <t>I-11</t>
        </is>
      </c>
      <c r="B20" s="34" t="n"/>
      <c r="C20" s="34" t="n"/>
      <c r="D20" s="34" t="n"/>
      <c r="E20" s="34" t="n"/>
      <c r="F20" s="34" t="n"/>
      <c r="G20" s="34" t="n"/>
      <c r="H20" s="33">
        <f>IF(AND(E20&lt;&gt;"",G20&lt;&gt;""),E20-G20,"")</f>
        <v/>
      </c>
      <c r="I20" s="35">
        <f>IF(OR(D20="",H20=""),"",D20*ABS(H20))</f>
        <v/>
      </c>
      <c r="J20" s="34" t="n"/>
      <c r="K20">
        <f>IF(AND($B20&lt;&gt;"",$C20="Force",$I20&lt;&gt;""),COUNTIFS($N$5:$N$21,1,$C$5:$C$21,$C20,$I$5:$I$21,"&gt;"&amp;$I20)+COUNTIFS($N$5:$N20,1,$C$5:$C20,$C20,$I$5:$I20,$I20),"")</f>
        <v/>
      </c>
      <c r="L20">
        <f>IF(AND($B20&lt;&gt;"",$C20="Faiblesse",$I20&lt;&gt;""),COUNTIFS($N$5:$N$21,1,$C$5:$C$21,$C20,$I$5:$I$21,"&gt;"&amp;$I20)+COUNTIFS($N$5:$N20,1,$C$5:$C20,$C20,$I$5:$I20,$I20),"")</f>
        <v/>
      </c>
      <c r="M20">
        <f>IF($B20="","",COUNTIF('6. Risques et opportunités'!$C$4:$C$11,$A20))</f>
        <v/>
      </c>
      <c r="N20">
        <f>IF($B20="",0,1)</f>
        <v/>
      </c>
    </row>
    <row r="21" ht="30" customHeight="1">
      <c r="A21" s="36" t="inlineStr">
        <is>
          <t>I-12</t>
        </is>
      </c>
      <c r="B21" s="37" t="n"/>
      <c r="C21" s="37" t="n"/>
      <c r="D21" s="37" t="n"/>
      <c r="E21" s="37" t="n"/>
      <c r="F21" s="37" t="n"/>
      <c r="G21" s="37" t="n"/>
      <c r="H21" s="36">
        <f>IF(AND(E21&lt;&gt;"",G21&lt;&gt;""),E21-G21,"")</f>
        <v/>
      </c>
      <c r="I21" s="38">
        <f>IF(OR(D21="",H21=""),"",D21*ABS(H21))</f>
        <v/>
      </c>
      <c r="J21" s="37" t="n"/>
      <c r="K21">
        <f>IF(AND($B21&lt;&gt;"",$C21="Force",$I21&lt;&gt;""),COUNTIFS($N$5:$N$21,1,$C$5:$C$21,$C21,$I$5:$I$21,"&gt;"&amp;$I21)+COUNTIFS($N$5:$N21,1,$C$5:$C21,$C21,$I$5:$I21,$I21),"")</f>
        <v/>
      </c>
      <c r="L21">
        <f>IF(AND($B21&lt;&gt;"",$C21="Faiblesse",$I21&lt;&gt;""),COUNTIFS($N$5:$N$21,1,$C$5:$C$21,$C21,$I$5:$I$21,"&gt;"&amp;$I21)+COUNTIFS($N$5:$N21,1,$C$5:$C21,$C21,$I$5:$I21,$I21),"")</f>
        <v/>
      </c>
      <c r="M21">
        <f>IF($B21="","",COUNTIF('6. Risques et opportunités'!$C$4:$C$11,$A21))</f>
        <v/>
      </c>
      <c r="N21">
        <f>IF($B21="",0,1)</f>
        <v/>
      </c>
    </row>
    <row r="24" ht="22" customHeight="1">
      <c r="A24" s="9" t="inlineStr">
        <is>
          <t>Discuter de votre projet</t>
        </is>
      </c>
    </row>
    <row r="25" ht="18" customHeight="1">
      <c r="A25" s="10" t="inlineStr">
        <is>
          <t>hem-consulting.com  ·  contact@hem-consulting.com  ·  +212 660 12 52 42</t>
        </is>
      </c>
    </row>
  </sheetData>
  <mergeCells count="10">
    <mergeCell ref="A1:J1"/>
    <mergeCell ref="A16:J16"/>
    <mergeCell ref="A4:J4"/>
    <mergeCell ref="A7:J7"/>
    <mergeCell ref="A19:J19"/>
    <mergeCell ref="A24:J24"/>
    <mergeCell ref="A2:J2"/>
    <mergeCell ref="A10:J10"/>
    <mergeCell ref="A25:J25"/>
    <mergeCell ref="A13:J13"/>
  </mergeCells>
  <dataValidations count="2">
    <dataValidation sqref="C5 C6 C8 C9 C11 C12 C14 C15 C17 C18 C20 C21" showDropDown="0" showInputMessage="0" showErrorMessage="0" allowBlank="1" type="list">
      <formula1>=OFFSET('Listes'!$C$3,0,0,COUNTA('Listes'!$C$3:$C$40),1)</formula1>
    </dataValidation>
    <dataValidation sqref="D5 D6 D8 D9 D11 D12 D14 D15 D17 D18 D20 D21 E5 E6 E8 E9 E11 E12 E14 E15 E17 E18 E20 E21 G5 G6 G8 G9 G11 G12 G14 G15 G17 G18 G20 G21" showDropDown="0" showInputMessage="0" showErrorMessage="0" allowBlank="1" type="list">
      <formula1>"1,2,3,4,5"</formula1>
    </dataValidation>
  </dataValidations>
  <pageMargins left="0.75" right="0.75" top="1" bottom="1" header="0.5" footer="0.5"/>
  <pageSetup orientation="landscape" fitToHeight="0" fitToWidth="1"/>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H40"/>
  <sheetViews>
    <sheetView showGridLines="0" workbookViewId="0">
      <pane ySplit="2" topLeftCell="A3" activePane="bottomLeft" state="frozen"/>
      <selection pane="bottomLeft" activeCell="A1" sqref="A1"/>
    </sheetView>
  </sheetViews>
  <sheetFormatPr baseColWidth="8" defaultRowHeight="15"/>
  <cols>
    <col width="3" customWidth="1" min="1" max="1"/>
    <col width="10" customWidth="1" min="2" max="2"/>
    <col width="58" customWidth="1" min="3" max="3"/>
    <col width="9" customWidth="1" min="4" max="4"/>
    <col width="3" customWidth="1" min="5" max="5"/>
    <col width="10" customWidth="1" min="6" max="6"/>
    <col width="58" customWidth="1" min="7" max="7"/>
    <col width="9" customWidth="1" min="8" max="8"/>
  </cols>
  <sheetData>
    <row r="1" ht="76" customHeight="1">
      <c r="A1" s="1" t="inlineStr">
        <is>
          <t>Synthèse SWOT</t>
        </is>
      </c>
    </row>
    <row r="2" ht="48" customHeight="1">
      <c r="A2" s="2" t="inlineStr">
        <is>
          <t>Ces quatre listes sont calculées à partir des onglets 1 et 2, et classées de la plus critique à la moins critique. Elles ne se saisissent pas : corrigez la source, la synthèse suit. Douze lignes par quadrant ; au delà, seules les douze premières remontent, ce qui est déjà plus que ce qu'une direction traite dans une année.</t>
        </is>
      </c>
    </row>
    <row r="4" ht="22" customHeight="1">
      <c r="B4" s="3" t="inlineStr">
        <is>
          <t>Forces  ·  Diagnostic interne, sens Force, classées par priorité</t>
        </is>
      </c>
      <c r="F4" s="39" t="inlineStr">
        <is>
          <t>Faiblesses  ·  Diagnostic interne, sens Faiblesse, classées par priorité</t>
        </is>
      </c>
    </row>
    <row r="5" ht="18" customHeight="1">
      <c r="B5" s="40" t="inlineStr">
        <is>
          <t>Réf</t>
        </is>
      </c>
      <c r="C5" s="40" t="inlineStr">
        <is>
          <t>Libellé</t>
        </is>
      </c>
      <c r="D5" s="40" t="inlineStr">
        <is>
          <t>Note</t>
        </is>
      </c>
      <c r="F5" s="40" t="inlineStr">
        <is>
          <t>Réf</t>
        </is>
      </c>
      <c r="G5" s="40" t="inlineStr">
        <is>
          <t>Libellé</t>
        </is>
      </c>
      <c r="H5" s="40" t="inlineStr">
        <is>
          <t>Note</t>
        </is>
      </c>
    </row>
    <row r="6" ht="26" customHeight="1">
      <c r="B6" s="41">
        <f>IFERROR(INDEX('2. Diagnostic interne'!$A$5:$A$21,MATCH(ROW()-5,'2. Diagnostic interne'!$K$5:$K$21,0)),"")</f>
        <v/>
      </c>
      <c r="C6" s="34">
        <f>IFERROR(INDEX('2. Diagnostic interne'!$B$5:$B$21,MATCH(ROW()-5,'2. Diagnostic interne'!$K$5:$K$21,0)),"")</f>
        <v/>
      </c>
      <c r="D6" s="41">
        <f>IFERROR(INDEX('2. Diagnostic interne'!$I$5:$I$21,MATCH(ROW()-5,'2. Diagnostic interne'!$K$5:$K$21,0)),"")</f>
        <v/>
      </c>
      <c r="F6" s="41">
        <f>IFERROR(INDEX('2. Diagnostic interne'!$A$5:$A$21,MATCH(ROW()-5,'2. Diagnostic interne'!$L$5:$L$21,0)),"")</f>
        <v/>
      </c>
      <c r="G6" s="34">
        <f>IFERROR(INDEX('2. Diagnostic interne'!$B$5:$B$21,MATCH(ROW()-5,'2. Diagnostic interne'!$L$5:$L$21,0)),"")</f>
        <v/>
      </c>
      <c r="H6" s="41">
        <f>IFERROR(INDEX('2. Diagnostic interne'!$I$5:$I$21,MATCH(ROW()-5,'2. Diagnostic interne'!$L$5:$L$21,0)),"")</f>
        <v/>
      </c>
    </row>
    <row r="7" ht="26" customHeight="1">
      <c r="B7" s="42">
        <f>IFERROR(INDEX('2. Diagnostic interne'!$A$5:$A$21,MATCH(ROW()-5,'2. Diagnostic interne'!$K$5:$K$21,0)),"")</f>
        <v/>
      </c>
      <c r="C7" s="37">
        <f>IFERROR(INDEX('2. Diagnostic interne'!$B$5:$B$21,MATCH(ROW()-5,'2. Diagnostic interne'!$K$5:$K$21,0)),"")</f>
        <v/>
      </c>
      <c r="D7" s="42">
        <f>IFERROR(INDEX('2. Diagnostic interne'!$I$5:$I$21,MATCH(ROW()-5,'2. Diagnostic interne'!$K$5:$K$21,0)),"")</f>
        <v/>
      </c>
      <c r="F7" s="42">
        <f>IFERROR(INDEX('2. Diagnostic interne'!$A$5:$A$21,MATCH(ROW()-5,'2. Diagnostic interne'!$L$5:$L$21,0)),"")</f>
        <v/>
      </c>
      <c r="G7" s="37">
        <f>IFERROR(INDEX('2. Diagnostic interne'!$B$5:$B$21,MATCH(ROW()-5,'2. Diagnostic interne'!$L$5:$L$21,0)),"")</f>
        <v/>
      </c>
      <c r="H7" s="42">
        <f>IFERROR(INDEX('2. Diagnostic interne'!$I$5:$I$21,MATCH(ROW()-5,'2. Diagnostic interne'!$L$5:$L$21,0)),"")</f>
        <v/>
      </c>
    </row>
    <row r="8" ht="26" customHeight="1">
      <c r="B8" s="41">
        <f>IFERROR(INDEX('2. Diagnostic interne'!$A$5:$A$21,MATCH(ROW()-5,'2. Diagnostic interne'!$K$5:$K$21,0)),"")</f>
        <v/>
      </c>
      <c r="C8" s="34">
        <f>IFERROR(INDEX('2. Diagnostic interne'!$B$5:$B$21,MATCH(ROW()-5,'2. Diagnostic interne'!$K$5:$K$21,0)),"")</f>
        <v/>
      </c>
      <c r="D8" s="41">
        <f>IFERROR(INDEX('2. Diagnostic interne'!$I$5:$I$21,MATCH(ROW()-5,'2. Diagnostic interne'!$K$5:$K$21,0)),"")</f>
        <v/>
      </c>
      <c r="F8" s="41">
        <f>IFERROR(INDEX('2. Diagnostic interne'!$A$5:$A$21,MATCH(ROW()-5,'2. Diagnostic interne'!$L$5:$L$21,0)),"")</f>
        <v/>
      </c>
      <c r="G8" s="34">
        <f>IFERROR(INDEX('2. Diagnostic interne'!$B$5:$B$21,MATCH(ROW()-5,'2. Diagnostic interne'!$L$5:$L$21,0)),"")</f>
        <v/>
      </c>
      <c r="H8" s="41">
        <f>IFERROR(INDEX('2. Diagnostic interne'!$I$5:$I$21,MATCH(ROW()-5,'2. Diagnostic interne'!$L$5:$L$21,0)),"")</f>
        <v/>
      </c>
    </row>
    <row r="9" ht="26" customHeight="1">
      <c r="B9" s="42">
        <f>IFERROR(INDEX('2. Diagnostic interne'!$A$5:$A$21,MATCH(ROW()-5,'2. Diagnostic interne'!$K$5:$K$21,0)),"")</f>
        <v/>
      </c>
      <c r="C9" s="37">
        <f>IFERROR(INDEX('2. Diagnostic interne'!$B$5:$B$21,MATCH(ROW()-5,'2. Diagnostic interne'!$K$5:$K$21,0)),"")</f>
        <v/>
      </c>
      <c r="D9" s="42">
        <f>IFERROR(INDEX('2. Diagnostic interne'!$I$5:$I$21,MATCH(ROW()-5,'2. Diagnostic interne'!$K$5:$K$21,0)),"")</f>
        <v/>
      </c>
      <c r="F9" s="42">
        <f>IFERROR(INDEX('2. Diagnostic interne'!$A$5:$A$21,MATCH(ROW()-5,'2. Diagnostic interne'!$L$5:$L$21,0)),"")</f>
        <v/>
      </c>
      <c r="G9" s="37">
        <f>IFERROR(INDEX('2. Diagnostic interne'!$B$5:$B$21,MATCH(ROW()-5,'2. Diagnostic interne'!$L$5:$L$21,0)),"")</f>
        <v/>
      </c>
      <c r="H9" s="42">
        <f>IFERROR(INDEX('2. Diagnostic interne'!$I$5:$I$21,MATCH(ROW()-5,'2. Diagnostic interne'!$L$5:$L$21,0)),"")</f>
        <v/>
      </c>
    </row>
    <row r="10" ht="26" customHeight="1">
      <c r="B10" s="41">
        <f>IFERROR(INDEX('2. Diagnostic interne'!$A$5:$A$21,MATCH(ROW()-5,'2. Diagnostic interne'!$K$5:$K$21,0)),"")</f>
        <v/>
      </c>
      <c r="C10" s="34">
        <f>IFERROR(INDEX('2. Diagnostic interne'!$B$5:$B$21,MATCH(ROW()-5,'2. Diagnostic interne'!$K$5:$K$21,0)),"")</f>
        <v/>
      </c>
      <c r="D10" s="41">
        <f>IFERROR(INDEX('2. Diagnostic interne'!$I$5:$I$21,MATCH(ROW()-5,'2. Diagnostic interne'!$K$5:$K$21,0)),"")</f>
        <v/>
      </c>
      <c r="F10" s="41">
        <f>IFERROR(INDEX('2. Diagnostic interne'!$A$5:$A$21,MATCH(ROW()-5,'2. Diagnostic interne'!$L$5:$L$21,0)),"")</f>
        <v/>
      </c>
      <c r="G10" s="34">
        <f>IFERROR(INDEX('2. Diagnostic interne'!$B$5:$B$21,MATCH(ROW()-5,'2. Diagnostic interne'!$L$5:$L$21,0)),"")</f>
        <v/>
      </c>
      <c r="H10" s="41">
        <f>IFERROR(INDEX('2. Diagnostic interne'!$I$5:$I$21,MATCH(ROW()-5,'2. Diagnostic interne'!$L$5:$L$21,0)),"")</f>
        <v/>
      </c>
    </row>
    <row r="11" ht="26" customHeight="1">
      <c r="B11" s="42">
        <f>IFERROR(INDEX('2. Diagnostic interne'!$A$5:$A$21,MATCH(ROW()-5,'2. Diagnostic interne'!$K$5:$K$21,0)),"")</f>
        <v/>
      </c>
      <c r="C11" s="37">
        <f>IFERROR(INDEX('2. Diagnostic interne'!$B$5:$B$21,MATCH(ROW()-5,'2. Diagnostic interne'!$K$5:$K$21,0)),"")</f>
        <v/>
      </c>
      <c r="D11" s="42">
        <f>IFERROR(INDEX('2. Diagnostic interne'!$I$5:$I$21,MATCH(ROW()-5,'2. Diagnostic interne'!$K$5:$K$21,0)),"")</f>
        <v/>
      </c>
      <c r="F11" s="42">
        <f>IFERROR(INDEX('2. Diagnostic interne'!$A$5:$A$21,MATCH(ROW()-5,'2. Diagnostic interne'!$L$5:$L$21,0)),"")</f>
        <v/>
      </c>
      <c r="G11" s="37">
        <f>IFERROR(INDEX('2. Diagnostic interne'!$B$5:$B$21,MATCH(ROW()-5,'2. Diagnostic interne'!$L$5:$L$21,0)),"")</f>
        <v/>
      </c>
      <c r="H11" s="42">
        <f>IFERROR(INDEX('2. Diagnostic interne'!$I$5:$I$21,MATCH(ROW()-5,'2. Diagnostic interne'!$L$5:$L$21,0)),"")</f>
        <v/>
      </c>
    </row>
    <row r="12" ht="26" customHeight="1">
      <c r="B12" s="41">
        <f>IFERROR(INDEX('2. Diagnostic interne'!$A$5:$A$21,MATCH(ROW()-5,'2. Diagnostic interne'!$K$5:$K$21,0)),"")</f>
        <v/>
      </c>
      <c r="C12" s="34">
        <f>IFERROR(INDEX('2. Diagnostic interne'!$B$5:$B$21,MATCH(ROW()-5,'2. Diagnostic interne'!$K$5:$K$21,0)),"")</f>
        <v/>
      </c>
      <c r="D12" s="41">
        <f>IFERROR(INDEX('2. Diagnostic interne'!$I$5:$I$21,MATCH(ROW()-5,'2. Diagnostic interne'!$K$5:$K$21,0)),"")</f>
        <v/>
      </c>
      <c r="F12" s="41">
        <f>IFERROR(INDEX('2. Diagnostic interne'!$A$5:$A$21,MATCH(ROW()-5,'2. Diagnostic interne'!$L$5:$L$21,0)),"")</f>
        <v/>
      </c>
      <c r="G12" s="34">
        <f>IFERROR(INDEX('2. Diagnostic interne'!$B$5:$B$21,MATCH(ROW()-5,'2. Diagnostic interne'!$L$5:$L$21,0)),"")</f>
        <v/>
      </c>
      <c r="H12" s="41">
        <f>IFERROR(INDEX('2. Diagnostic interne'!$I$5:$I$21,MATCH(ROW()-5,'2. Diagnostic interne'!$L$5:$L$21,0)),"")</f>
        <v/>
      </c>
    </row>
    <row r="13" ht="26" customHeight="1">
      <c r="B13" s="42">
        <f>IFERROR(INDEX('2. Diagnostic interne'!$A$5:$A$21,MATCH(ROW()-5,'2. Diagnostic interne'!$K$5:$K$21,0)),"")</f>
        <v/>
      </c>
      <c r="C13" s="37">
        <f>IFERROR(INDEX('2. Diagnostic interne'!$B$5:$B$21,MATCH(ROW()-5,'2. Diagnostic interne'!$K$5:$K$21,0)),"")</f>
        <v/>
      </c>
      <c r="D13" s="42">
        <f>IFERROR(INDEX('2. Diagnostic interne'!$I$5:$I$21,MATCH(ROW()-5,'2. Diagnostic interne'!$K$5:$K$21,0)),"")</f>
        <v/>
      </c>
      <c r="F13" s="42">
        <f>IFERROR(INDEX('2. Diagnostic interne'!$A$5:$A$21,MATCH(ROW()-5,'2. Diagnostic interne'!$L$5:$L$21,0)),"")</f>
        <v/>
      </c>
      <c r="G13" s="37">
        <f>IFERROR(INDEX('2. Diagnostic interne'!$B$5:$B$21,MATCH(ROW()-5,'2. Diagnostic interne'!$L$5:$L$21,0)),"")</f>
        <v/>
      </c>
      <c r="H13" s="42">
        <f>IFERROR(INDEX('2. Diagnostic interne'!$I$5:$I$21,MATCH(ROW()-5,'2. Diagnostic interne'!$L$5:$L$21,0)),"")</f>
        <v/>
      </c>
    </row>
    <row r="14" ht="26" customHeight="1">
      <c r="B14" s="41">
        <f>IFERROR(INDEX('2. Diagnostic interne'!$A$5:$A$21,MATCH(ROW()-5,'2. Diagnostic interne'!$K$5:$K$21,0)),"")</f>
        <v/>
      </c>
      <c r="C14" s="34">
        <f>IFERROR(INDEX('2. Diagnostic interne'!$B$5:$B$21,MATCH(ROW()-5,'2. Diagnostic interne'!$K$5:$K$21,0)),"")</f>
        <v/>
      </c>
      <c r="D14" s="41">
        <f>IFERROR(INDEX('2. Diagnostic interne'!$I$5:$I$21,MATCH(ROW()-5,'2. Diagnostic interne'!$K$5:$K$21,0)),"")</f>
        <v/>
      </c>
      <c r="F14" s="41">
        <f>IFERROR(INDEX('2. Diagnostic interne'!$A$5:$A$21,MATCH(ROW()-5,'2. Diagnostic interne'!$L$5:$L$21,0)),"")</f>
        <v/>
      </c>
      <c r="G14" s="34">
        <f>IFERROR(INDEX('2. Diagnostic interne'!$B$5:$B$21,MATCH(ROW()-5,'2. Diagnostic interne'!$L$5:$L$21,0)),"")</f>
        <v/>
      </c>
      <c r="H14" s="41">
        <f>IFERROR(INDEX('2. Diagnostic interne'!$I$5:$I$21,MATCH(ROW()-5,'2. Diagnostic interne'!$L$5:$L$21,0)),"")</f>
        <v/>
      </c>
    </row>
    <row r="15" ht="26" customHeight="1">
      <c r="B15" s="42">
        <f>IFERROR(INDEX('2. Diagnostic interne'!$A$5:$A$21,MATCH(ROW()-5,'2. Diagnostic interne'!$K$5:$K$21,0)),"")</f>
        <v/>
      </c>
      <c r="C15" s="37">
        <f>IFERROR(INDEX('2. Diagnostic interne'!$B$5:$B$21,MATCH(ROW()-5,'2. Diagnostic interne'!$K$5:$K$21,0)),"")</f>
        <v/>
      </c>
      <c r="D15" s="42">
        <f>IFERROR(INDEX('2. Diagnostic interne'!$I$5:$I$21,MATCH(ROW()-5,'2. Diagnostic interne'!$K$5:$K$21,0)),"")</f>
        <v/>
      </c>
      <c r="F15" s="42">
        <f>IFERROR(INDEX('2. Diagnostic interne'!$A$5:$A$21,MATCH(ROW()-5,'2. Diagnostic interne'!$L$5:$L$21,0)),"")</f>
        <v/>
      </c>
      <c r="G15" s="37">
        <f>IFERROR(INDEX('2. Diagnostic interne'!$B$5:$B$21,MATCH(ROW()-5,'2. Diagnostic interne'!$L$5:$L$21,0)),"")</f>
        <v/>
      </c>
      <c r="H15" s="42">
        <f>IFERROR(INDEX('2. Diagnostic interne'!$I$5:$I$21,MATCH(ROW()-5,'2. Diagnostic interne'!$L$5:$L$21,0)),"")</f>
        <v/>
      </c>
    </row>
    <row r="16" ht="26" customHeight="1">
      <c r="B16" s="41">
        <f>IFERROR(INDEX('2. Diagnostic interne'!$A$5:$A$21,MATCH(ROW()-5,'2. Diagnostic interne'!$K$5:$K$21,0)),"")</f>
        <v/>
      </c>
      <c r="C16" s="34">
        <f>IFERROR(INDEX('2. Diagnostic interne'!$B$5:$B$21,MATCH(ROW()-5,'2. Diagnostic interne'!$K$5:$K$21,0)),"")</f>
        <v/>
      </c>
      <c r="D16" s="41">
        <f>IFERROR(INDEX('2. Diagnostic interne'!$I$5:$I$21,MATCH(ROW()-5,'2. Diagnostic interne'!$K$5:$K$21,0)),"")</f>
        <v/>
      </c>
      <c r="F16" s="41">
        <f>IFERROR(INDEX('2. Diagnostic interne'!$A$5:$A$21,MATCH(ROW()-5,'2. Diagnostic interne'!$L$5:$L$21,0)),"")</f>
        <v/>
      </c>
      <c r="G16" s="34">
        <f>IFERROR(INDEX('2. Diagnostic interne'!$B$5:$B$21,MATCH(ROW()-5,'2. Diagnostic interne'!$L$5:$L$21,0)),"")</f>
        <v/>
      </c>
      <c r="H16" s="41">
        <f>IFERROR(INDEX('2. Diagnostic interne'!$I$5:$I$21,MATCH(ROW()-5,'2. Diagnostic interne'!$L$5:$L$21,0)),"")</f>
        <v/>
      </c>
    </row>
    <row r="17" ht="26" customHeight="1">
      <c r="B17" s="42">
        <f>IFERROR(INDEX('2. Diagnostic interne'!$A$5:$A$21,MATCH(ROW()-5,'2. Diagnostic interne'!$K$5:$K$21,0)),"")</f>
        <v/>
      </c>
      <c r="C17" s="37">
        <f>IFERROR(INDEX('2. Diagnostic interne'!$B$5:$B$21,MATCH(ROW()-5,'2. Diagnostic interne'!$K$5:$K$21,0)),"")</f>
        <v/>
      </c>
      <c r="D17" s="42">
        <f>IFERROR(INDEX('2. Diagnostic interne'!$I$5:$I$21,MATCH(ROW()-5,'2. Diagnostic interne'!$K$5:$K$21,0)),"")</f>
        <v/>
      </c>
      <c r="F17" s="42">
        <f>IFERROR(INDEX('2. Diagnostic interne'!$A$5:$A$21,MATCH(ROW()-5,'2. Diagnostic interne'!$L$5:$L$21,0)),"")</f>
        <v/>
      </c>
      <c r="G17" s="37">
        <f>IFERROR(INDEX('2. Diagnostic interne'!$B$5:$B$21,MATCH(ROW()-5,'2. Diagnostic interne'!$L$5:$L$21,0)),"")</f>
        <v/>
      </c>
      <c r="H17" s="42">
        <f>IFERROR(INDEX('2. Diagnostic interne'!$I$5:$I$21,MATCH(ROW()-5,'2. Diagnostic interne'!$L$5:$L$21,0)),"")</f>
        <v/>
      </c>
    </row>
    <row r="21" ht="22" customHeight="1">
      <c r="B21" s="3" t="inlineStr">
        <is>
          <t>Opportunités  ·  Balayage externe, sens Opportunité, classées par criticité</t>
        </is>
      </c>
      <c r="F21" s="39" t="inlineStr">
        <is>
          <t>Menaces  ·  Balayage externe, sens Menace, classées par criticité</t>
        </is>
      </c>
    </row>
    <row r="22" ht="18" customHeight="1">
      <c r="B22" s="40" t="inlineStr">
        <is>
          <t>Réf</t>
        </is>
      </c>
      <c r="C22" s="40" t="inlineStr">
        <is>
          <t>Libellé</t>
        </is>
      </c>
      <c r="D22" s="40" t="inlineStr">
        <is>
          <t>Note</t>
        </is>
      </c>
      <c r="F22" s="40" t="inlineStr">
        <is>
          <t>Réf</t>
        </is>
      </c>
      <c r="G22" s="40" t="inlineStr">
        <is>
          <t>Libellé</t>
        </is>
      </c>
      <c r="H22" s="40" t="inlineStr">
        <is>
          <t>Note</t>
        </is>
      </c>
    </row>
    <row r="23" ht="26" customHeight="1">
      <c r="B23" s="41">
        <f>IFERROR(INDEX('1. PESTEL'!$A$5:$A$30,MATCH(ROW()-22,'1. PESTEL'!$J$5:$J$30,0)),"")</f>
        <v/>
      </c>
      <c r="C23" s="34">
        <f>IFERROR(INDEX('1. PESTEL'!$B$5:$B$30,MATCH(ROW()-22,'1. PESTEL'!$J$5:$J$30,0)),"")</f>
        <v/>
      </c>
      <c r="D23" s="41">
        <f>IFERROR(INDEX('1. PESTEL'!$G$5:$G$30,MATCH(ROW()-22,'1. PESTEL'!$J$5:$J$30,0)),"")</f>
        <v/>
      </c>
      <c r="F23" s="41">
        <f>IFERROR(INDEX('1. PESTEL'!$A$5:$A$30,MATCH(ROW()-22,'1. PESTEL'!$K$5:$K$30,0)),"")</f>
        <v/>
      </c>
      <c r="G23" s="34">
        <f>IFERROR(INDEX('1. PESTEL'!$B$5:$B$30,MATCH(ROW()-22,'1. PESTEL'!$K$5:$K$30,0)),"")</f>
        <v/>
      </c>
      <c r="H23" s="41">
        <f>IFERROR(INDEX('1. PESTEL'!$G$5:$G$30,MATCH(ROW()-22,'1. PESTEL'!$K$5:$K$30,0)),"")</f>
        <v/>
      </c>
    </row>
    <row r="24" ht="26" customHeight="1">
      <c r="B24" s="42">
        <f>IFERROR(INDEX('1. PESTEL'!$A$5:$A$30,MATCH(ROW()-22,'1. PESTEL'!$J$5:$J$30,0)),"")</f>
        <v/>
      </c>
      <c r="C24" s="37">
        <f>IFERROR(INDEX('1. PESTEL'!$B$5:$B$30,MATCH(ROW()-22,'1. PESTEL'!$J$5:$J$30,0)),"")</f>
        <v/>
      </c>
      <c r="D24" s="42">
        <f>IFERROR(INDEX('1. PESTEL'!$G$5:$G$30,MATCH(ROW()-22,'1. PESTEL'!$J$5:$J$30,0)),"")</f>
        <v/>
      </c>
      <c r="F24" s="42">
        <f>IFERROR(INDEX('1. PESTEL'!$A$5:$A$30,MATCH(ROW()-22,'1. PESTEL'!$K$5:$K$30,0)),"")</f>
        <v/>
      </c>
      <c r="G24" s="37">
        <f>IFERROR(INDEX('1. PESTEL'!$B$5:$B$30,MATCH(ROW()-22,'1. PESTEL'!$K$5:$K$30,0)),"")</f>
        <v/>
      </c>
      <c r="H24" s="42">
        <f>IFERROR(INDEX('1. PESTEL'!$G$5:$G$30,MATCH(ROW()-22,'1. PESTEL'!$K$5:$K$30,0)),"")</f>
        <v/>
      </c>
    </row>
    <row r="25" ht="26" customHeight="1">
      <c r="B25" s="41">
        <f>IFERROR(INDEX('1. PESTEL'!$A$5:$A$30,MATCH(ROW()-22,'1. PESTEL'!$J$5:$J$30,0)),"")</f>
        <v/>
      </c>
      <c r="C25" s="34">
        <f>IFERROR(INDEX('1. PESTEL'!$B$5:$B$30,MATCH(ROW()-22,'1. PESTEL'!$J$5:$J$30,0)),"")</f>
        <v/>
      </c>
      <c r="D25" s="41">
        <f>IFERROR(INDEX('1. PESTEL'!$G$5:$G$30,MATCH(ROW()-22,'1. PESTEL'!$J$5:$J$30,0)),"")</f>
        <v/>
      </c>
      <c r="F25" s="41">
        <f>IFERROR(INDEX('1. PESTEL'!$A$5:$A$30,MATCH(ROW()-22,'1. PESTEL'!$K$5:$K$30,0)),"")</f>
        <v/>
      </c>
      <c r="G25" s="34">
        <f>IFERROR(INDEX('1. PESTEL'!$B$5:$B$30,MATCH(ROW()-22,'1. PESTEL'!$K$5:$K$30,0)),"")</f>
        <v/>
      </c>
      <c r="H25" s="41">
        <f>IFERROR(INDEX('1. PESTEL'!$G$5:$G$30,MATCH(ROW()-22,'1. PESTEL'!$K$5:$K$30,0)),"")</f>
        <v/>
      </c>
    </row>
    <row r="26" ht="26" customHeight="1">
      <c r="B26" s="42">
        <f>IFERROR(INDEX('1. PESTEL'!$A$5:$A$30,MATCH(ROW()-22,'1. PESTEL'!$J$5:$J$30,0)),"")</f>
        <v/>
      </c>
      <c r="C26" s="37">
        <f>IFERROR(INDEX('1. PESTEL'!$B$5:$B$30,MATCH(ROW()-22,'1. PESTEL'!$J$5:$J$30,0)),"")</f>
        <v/>
      </c>
      <c r="D26" s="42">
        <f>IFERROR(INDEX('1. PESTEL'!$G$5:$G$30,MATCH(ROW()-22,'1. PESTEL'!$J$5:$J$30,0)),"")</f>
        <v/>
      </c>
      <c r="F26" s="42">
        <f>IFERROR(INDEX('1. PESTEL'!$A$5:$A$30,MATCH(ROW()-22,'1. PESTEL'!$K$5:$K$30,0)),"")</f>
        <v/>
      </c>
      <c r="G26" s="37">
        <f>IFERROR(INDEX('1. PESTEL'!$B$5:$B$30,MATCH(ROW()-22,'1. PESTEL'!$K$5:$K$30,0)),"")</f>
        <v/>
      </c>
      <c r="H26" s="42">
        <f>IFERROR(INDEX('1. PESTEL'!$G$5:$G$30,MATCH(ROW()-22,'1. PESTEL'!$K$5:$K$30,0)),"")</f>
        <v/>
      </c>
    </row>
    <row r="27" ht="26" customHeight="1">
      <c r="B27" s="41">
        <f>IFERROR(INDEX('1. PESTEL'!$A$5:$A$30,MATCH(ROW()-22,'1. PESTEL'!$J$5:$J$30,0)),"")</f>
        <v/>
      </c>
      <c r="C27" s="34">
        <f>IFERROR(INDEX('1. PESTEL'!$B$5:$B$30,MATCH(ROW()-22,'1. PESTEL'!$J$5:$J$30,0)),"")</f>
        <v/>
      </c>
      <c r="D27" s="41">
        <f>IFERROR(INDEX('1. PESTEL'!$G$5:$G$30,MATCH(ROW()-22,'1. PESTEL'!$J$5:$J$30,0)),"")</f>
        <v/>
      </c>
      <c r="F27" s="41">
        <f>IFERROR(INDEX('1. PESTEL'!$A$5:$A$30,MATCH(ROW()-22,'1. PESTEL'!$K$5:$K$30,0)),"")</f>
        <v/>
      </c>
      <c r="G27" s="34">
        <f>IFERROR(INDEX('1. PESTEL'!$B$5:$B$30,MATCH(ROW()-22,'1. PESTEL'!$K$5:$K$30,0)),"")</f>
        <v/>
      </c>
      <c r="H27" s="41">
        <f>IFERROR(INDEX('1. PESTEL'!$G$5:$G$30,MATCH(ROW()-22,'1. PESTEL'!$K$5:$K$30,0)),"")</f>
        <v/>
      </c>
    </row>
    <row r="28" ht="26" customHeight="1">
      <c r="B28" s="42">
        <f>IFERROR(INDEX('1. PESTEL'!$A$5:$A$30,MATCH(ROW()-22,'1. PESTEL'!$J$5:$J$30,0)),"")</f>
        <v/>
      </c>
      <c r="C28" s="37">
        <f>IFERROR(INDEX('1. PESTEL'!$B$5:$B$30,MATCH(ROW()-22,'1. PESTEL'!$J$5:$J$30,0)),"")</f>
        <v/>
      </c>
      <c r="D28" s="42">
        <f>IFERROR(INDEX('1. PESTEL'!$G$5:$G$30,MATCH(ROW()-22,'1. PESTEL'!$J$5:$J$30,0)),"")</f>
        <v/>
      </c>
      <c r="F28" s="42">
        <f>IFERROR(INDEX('1. PESTEL'!$A$5:$A$30,MATCH(ROW()-22,'1. PESTEL'!$K$5:$K$30,0)),"")</f>
        <v/>
      </c>
      <c r="G28" s="37">
        <f>IFERROR(INDEX('1. PESTEL'!$B$5:$B$30,MATCH(ROW()-22,'1. PESTEL'!$K$5:$K$30,0)),"")</f>
        <v/>
      </c>
      <c r="H28" s="42">
        <f>IFERROR(INDEX('1. PESTEL'!$G$5:$G$30,MATCH(ROW()-22,'1. PESTEL'!$K$5:$K$30,0)),"")</f>
        <v/>
      </c>
    </row>
    <row r="29" ht="26" customHeight="1">
      <c r="B29" s="41">
        <f>IFERROR(INDEX('1. PESTEL'!$A$5:$A$30,MATCH(ROW()-22,'1. PESTEL'!$J$5:$J$30,0)),"")</f>
        <v/>
      </c>
      <c r="C29" s="34">
        <f>IFERROR(INDEX('1. PESTEL'!$B$5:$B$30,MATCH(ROW()-22,'1. PESTEL'!$J$5:$J$30,0)),"")</f>
        <v/>
      </c>
      <c r="D29" s="41">
        <f>IFERROR(INDEX('1. PESTEL'!$G$5:$G$30,MATCH(ROW()-22,'1. PESTEL'!$J$5:$J$30,0)),"")</f>
        <v/>
      </c>
      <c r="F29" s="41">
        <f>IFERROR(INDEX('1. PESTEL'!$A$5:$A$30,MATCH(ROW()-22,'1. PESTEL'!$K$5:$K$30,0)),"")</f>
        <v/>
      </c>
      <c r="G29" s="34">
        <f>IFERROR(INDEX('1. PESTEL'!$B$5:$B$30,MATCH(ROW()-22,'1. PESTEL'!$K$5:$K$30,0)),"")</f>
        <v/>
      </c>
      <c r="H29" s="41">
        <f>IFERROR(INDEX('1. PESTEL'!$G$5:$G$30,MATCH(ROW()-22,'1. PESTEL'!$K$5:$K$30,0)),"")</f>
        <v/>
      </c>
    </row>
    <row r="30" ht="26" customHeight="1">
      <c r="B30" s="42">
        <f>IFERROR(INDEX('1. PESTEL'!$A$5:$A$30,MATCH(ROW()-22,'1. PESTEL'!$J$5:$J$30,0)),"")</f>
        <v/>
      </c>
      <c r="C30" s="37">
        <f>IFERROR(INDEX('1. PESTEL'!$B$5:$B$30,MATCH(ROW()-22,'1. PESTEL'!$J$5:$J$30,0)),"")</f>
        <v/>
      </c>
      <c r="D30" s="42">
        <f>IFERROR(INDEX('1. PESTEL'!$G$5:$G$30,MATCH(ROW()-22,'1. PESTEL'!$J$5:$J$30,0)),"")</f>
        <v/>
      </c>
      <c r="F30" s="42">
        <f>IFERROR(INDEX('1. PESTEL'!$A$5:$A$30,MATCH(ROW()-22,'1. PESTEL'!$K$5:$K$30,0)),"")</f>
        <v/>
      </c>
      <c r="G30" s="37">
        <f>IFERROR(INDEX('1. PESTEL'!$B$5:$B$30,MATCH(ROW()-22,'1. PESTEL'!$K$5:$K$30,0)),"")</f>
        <v/>
      </c>
      <c r="H30" s="42">
        <f>IFERROR(INDEX('1. PESTEL'!$G$5:$G$30,MATCH(ROW()-22,'1. PESTEL'!$K$5:$K$30,0)),"")</f>
        <v/>
      </c>
    </row>
    <row r="31" ht="26" customHeight="1">
      <c r="B31" s="41">
        <f>IFERROR(INDEX('1. PESTEL'!$A$5:$A$30,MATCH(ROW()-22,'1. PESTEL'!$J$5:$J$30,0)),"")</f>
        <v/>
      </c>
      <c r="C31" s="34">
        <f>IFERROR(INDEX('1. PESTEL'!$B$5:$B$30,MATCH(ROW()-22,'1. PESTEL'!$J$5:$J$30,0)),"")</f>
        <v/>
      </c>
      <c r="D31" s="41">
        <f>IFERROR(INDEX('1. PESTEL'!$G$5:$G$30,MATCH(ROW()-22,'1. PESTEL'!$J$5:$J$30,0)),"")</f>
        <v/>
      </c>
      <c r="F31" s="41">
        <f>IFERROR(INDEX('1. PESTEL'!$A$5:$A$30,MATCH(ROW()-22,'1. PESTEL'!$K$5:$K$30,0)),"")</f>
        <v/>
      </c>
      <c r="G31" s="34">
        <f>IFERROR(INDEX('1. PESTEL'!$B$5:$B$30,MATCH(ROW()-22,'1. PESTEL'!$K$5:$K$30,0)),"")</f>
        <v/>
      </c>
      <c r="H31" s="41">
        <f>IFERROR(INDEX('1. PESTEL'!$G$5:$G$30,MATCH(ROW()-22,'1. PESTEL'!$K$5:$K$30,0)),"")</f>
        <v/>
      </c>
    </row>
    <row r="32" ht="26" customHeight="1">
      <c r="B32" s="42">
        <f>IFERROR(INDEX('1. PESTEL'!$A$5:$A$30,MATCH(ROW()-22,'1. PESTEL'!$J$5:$J$30,0)),"")</f>
        <v/>
      </c>
      <c r="C32" s="37">
        <f>IFERROR(INDEX('1. PESTEL'!$B$5:$B$30,MATCH(ROW()-22,'1. PESTEL'!$J$5:$J$30,0)),"")</f>
        <v/>
      </c>
      <c r="D32" s="42">
        <f>IFERROR(INDEX('1. PESTEL'!$G$5:$G$30,MATCH(ROW()-22,'1. PESTEL'!$J$5:$J$30,0)),"")</f>
        <v/>
      </c>
      <c r="F32" s="42">
        <f>IFERROR(INDEX('1. PESTEL'!$A$5:$A$30,MATCH(ROW()-22,'1. PESTEL'!$K$5:$K$30,0)),"")</f>
        <v/>
      </c>
      <c r="G32" s="37">
        <f>IFERROR(INDEX('1. PESTEL'!$B$5:$B$30,MATCH(ROW()-22,'1. PESTEL'!$K$5:$K$30,0)),"")</f>
        <v/>
      </c>
      <c r="H32" s="42">
        <f>IFERROR(INDEX('1. PESTEL'!$G$5:$G$30,MATCH(ROW()-22,'1. PESTEL'!$K$5:$K$30,0)),"")</f>
        <v/>
      </c>
    </row>
    <row r="33" ht="26" customHeight="1">
      <c r="B33" s="41">
        <f>IFERROR(INDEX('1. PESTEL'!$A$5:$A$30,MATCH(ROW()-22,'1. PESTEL'!$J$5:$J$30,0)),"")</f>
        <v/>
      </c>
      <c r="C33" s="34">
        <f>IFERROR(INDEX('1. PESTEL'!$B$5:$B$30,MATCH(ROW()-22,'1. PESTEL'!$J$5:$J$30,0)),"")</f>
        <v/>
      </c>
      <c r="D33" s="41">
        <f>IFERROR(INDEX('1. PESTEL'!$G$5:$G$30,MATCH(ROW()-22,'1. PESTEL'!$J$5:$J$30,0)),"")</f>
        <v/>
      </c>
      <c r="F33" s="41">
        <f>IFERROR(INDEX('1. PESTEL'!$A$5:$A$30,MATCH(ROW()-22,'1. PESTEL'!$K$5:$K$30,0)),"")</f>
        <v/>
      </c>
      <c r="G33" s="34">
        <f>IFERROR(INDEX('1. PESTEL'!$B$5:$B$30,MATCH(ROW()-22,'1. PESTEL'!$K$5:$K$30,0)),"")</f>
        <v/>
      </c>
      <c r="H33" s="41">
        <f>IFERROR(INDEX('1. PESTEL'!$G$5:$G$30,MATCH(ROW()-22,'1. PESTEL'!$K$5:$K$30,0)),"")</f>
        <v/>
      </c>
    </row>
    <row r="34" ht="26" customHeight="1">
      <c r="B34" s="42">
        <f>IFERROR(INDEX('1. PESTEL'!$A$5:$A$30,MATCH(ROW()-22,'1. PESTEL'!$J$5:$J$30,0)),"")</f>
        <v/>
      </c>
      <c r="C34" s="37">
        <f>IFERROR(INDEX('1. PESTEL'!$B$5:$B$30,MATCH(ROW()-22,'1. PESTEL'!$J$5:$J$30,0)),"")</f>
        <v/>
      </c>
      <c r="D34" s="42">
        <f>IFERROR(INDEX('1. PESTEL'!$G$5:$G$30,MATCH(ROW()-22,'1. PESTEL'!$J$5:$J$30,0)),"")</f>
        <v/>
      </c>
      <c r="F34" s="42">
        <f>IFERROR(INDEX('1. PESTEL'!$A$5:$A$30,MATCH(ROW()-22,'1. PESTEL'!$K$5:$K$30,0)),"")</f>
        <v/>
      </c>
      <c r="G34" s="37">
        <f>IFERROR(INDEX('1. PESTEL'!$B$5:$B$30,MATCH(ROW()-22,'1. PESTEL'!$K$5:$K$30,0)),"")</f>
        <v/>
      </c>
      <c r="H34" s="42">
        <f>IFERROR(INDEX('1. PESTEL'!$G$5:$G$30,MATCH(ROW()-22,'1. PESTEL'!$K$5:$K$30,0)),"")</f>
        <v/>
      </c>
    </row>
    <row r="39" ht="22" customHeight="1">
      <c r="A39" s="9" t="inlineStr">
        <is>
          <t>Discuter de votre projet</t>
        </is>
      </c>
    </row>
    <row r="40" ht="18" customHeight="1">
      <c r="A40" s="10" t="inlineStr">
        <is>
          <t>hem-consulting.com  ·  contact@hem-consulting.com  ·  +212 660 12 52 42</t>
        </is>
      </c>
    </row>
  </sheetData>
  <mergeCells count="8">
    <mergeCell ref="A39:H39"/>
    <mergeCell ref="A2:H2"/>
    <mergeCell ref="B4:D4"/>
    <mergeCell ref="F4:H4"/>
    <mergeCell ref="B21:D21"/>
    <mergeCell ref="A1:H1"/>
    <mergeCell ref="F21:H21"/>
    <mergeCell ref="A40:H40"/>
  </mergeCells>
  <pageMargins left="0.75" right="0.75" top="1" bottom="1" header="0.5" footer="0.5"/>
  <pageSetup orientation="landscape" fitToHeight="0" fitToWidth="1"/>
  <drawing xmlns:r="http://schemas.openxmlformats.org/officeDocument/2006/relationships" r:id="rId1"/>
</worksheet>
</file>

<file path=xl/worksheets/sheet8.xml><?xml version="1.0" encoding="utf-8"?>
<worksheet xmlns="http://schemas.openxmlformats.org/spreadsheetml/2006/main">
  <sheetPr>
    <outlinePr summaryBelow="1" summaryRight="1"/>
    <pageSetUpPr fitToPage="1"/>
  </sheetPr>
  <dimension ref="A1:D34"/>
  <sheetViews>
    <sheetView showGridLines="0" workbookViewId="0">
      <pane ySplit="2" topLeftCell="A3" activePane="bottomLeft" state="frozen"/>
      <selection pane="bottomLeft" activeCell="A1" sqref="A1"/>
    </sheetView>
  </sheetViews>
  <sheetFormatPr baseColWidth="8" defaultRowHeight="15"/>
  <cols>
    <col width="46" customWidth="1" min="1" max="1"/>
    <col width="46" customWidth="1" min="2" max="2"/>
    <col width="58" customWidth="1" min="3" max="3"/>
    <col width="16" customWidth="1" min="4" max="4"/>
  </cols>
  <sheetData>
    <row r="1" ht="76" customHeight="1">
      <c r="A1" s="1" t="inlineStr">
        <is>
          <t>Croisements TOWS</t>
        </is>
      </c>
    </row>
    <row r="2" ht="48" customHeight="1">
      <c r="A2" s="2" t="inlineStr">
        <is>
          <t>Un SWOT ne produit pas de décision ; ce sont les croisements qui en produisent. Choisissez dans les listes déroulantes deux éléments déjà remontés en synthèse, puis écrivez la stratégie que leur rencontre suggère. Ce qui est retenu ici alimente l'onglet 6.</t>
        </is>
      </c>
    </row>
    <row r="4" ht="26" customHeight="1">
      <c r="A4" s="32" t="inlineStr">
        <is>
          <t>SO  ·  Offensif : force et opportunité  ·  Quelle force nous permet de saisir cette opportunité avant les autres ?</t>
        </is>
      </c>
    </row>
    <row r="5" ht="20" customHeight="1">
      <c r="A5" s="29" t="inlineStr">
        <is>
          <t>Élément interne</t>
        </is>
      </c>
      <c r="B5" s="29" t="inlineStr">
        <is>
          <t>Élément externe</t>
        </is>
      </c>
      <c r="C5" s="29" t="inlineStr">
        <is>
          <t>Stratégie envisagée</t>
        </is>
      </c>
      <c r="D5" s="29" t="inlineStr">
        <is>
          <t>Décision</t>
        </is>
      </c>
    </row>
    <row r="6" ht="34" customHeight="1">
      <c r="A6" s="34" t="n"/>
      <c r="B6" s="34" t="n"/>
      <c r="C6" s="34" t="n"/>
      <c r="D6" s="34" t="n"/>
    </row>
    <row r="7" ht="34" customHeight="1">
      <c r="A7" s="37" t="n"/>
      <c r="B7" s="37" t="n"/>
      <c r="C7" s="37" t="n"/>
      <c r="D7" s="37" t="n"/>
    </row>
    <row r="8" ht="34" customHeight="1">
      <c r="A8" s="34" t="n"/>
      <c r="B8" s="34" t="n"/>
      <c r="C8" s="34" t="n"/>
      <c r="D8" s="34" t="n"/>
    </row>
    <row r="9" ht="34" customHeight="1">
      <c r="A9" s="37" t="n"/>
      <c r="B9" s="37" t="n"/>
      <c r="C9" s="37" t="n"/>
      <c r="D9" s="37" t="n"/>
    </row>
    <row r="11" ht="26" customHeight="1">
      <c r="A11" s="32" t="inlineStr">
        <is>
          <t>ST  ·  Défensif : force et menace  ·  Quelle force nous permet d'absorber cette menace, et jusqu'à quel point ?</t>
        </is>
      </c>
    </row>
    <row r="12" ht="20" customHeight="1">
      <c r="A12" s="29" t="inlineStr">
        <is>
          <t>Élément interne</t>
        </is>
      </c>
      <c r="B12" s="29" t="inlineStr">
        <is>
          <t>Élément externe</t>
        </is>
      </c>
      <c r="C12" s="29" t="inlineStr">
        <is>
          <t>Stratégie envisagée</t>
        </is>
      </c>
      <c r="D12" s="29" t="inlineStr">
        <is>
          <t>Décision</t>
        </is>
      </c>
    </row>
    <row r="13" ht="34" customHeight="1">
      <c r="A13" s="34" t="n"/>
      <c r="B13" s="34" t="n"/>
      <c r="C13" s="34" t="n"/>
      <c r="D13" s="34" t="n"/>
    </row>
    <row r="14" ht="34" customHeight="1">
      <c r="A14" s="37" t="n"/>
      <c r="B14" s="37" t="n"/>
      <c r="C14" s="37" t="n"/>
      <c r="D14" s="37" t="n"/>
    </row>
    <row r="15" ht="34" customHeight="1">
      <c r="A15" s="34" t="n"/>
      <c r="B15" s="34" t="n"/>
      <c r="C15" s="34" t="n"/>
      <c r="D15" s="34" t="n"/>
    </row>
    <row r="16" ht="34" customHeight="1">
      <c r="A16" s="37" t="n"/>
      <c r="B16" s="37" t="n"/>
      <c r="C16" s="37" t="n"/>
      <c r="D16" s="37" t="n"/>
    </row>
    <row r="18" ht="26" customHeight="1">
      <c r="A18" s="32" t="inlineStr">
        <is>
          <t>WO  ·  Ajustement : faiblesse et opportunité  ·  Quelle faiblesse nous empêche de saisir cette opportunité, et que coûte sa correction ?</t>
        </is>
      </c>
    </row>
    <row r="19" ht="20" customHeight="1">
      <c r="A19" s="29" t="inlineStr">
        <is>
          <t>Élément interne</t>
        </is>
      </c>
      <c r="B19" s="29" t="inlineStr">
        <is>
          <t>Élément externe</t>
        </is>
      </c>
      <c r="C19" s="29" t="inlineStr">
        <is>
          <t>Stratégie envisagée</t>
        </is>
      </c>
      <c r="D19" s="29" t="inlineStr">
        <is>
          <t>Décision</t>
        </is>
      </c>
    </row>
    <row r="20" ht="34" customHeight="1">
      <c r="A20" s="34" t="n"/>
      <c r="B20" s="34" t="n"/>
      <c r="C20" s="34" t="n"/>
      <c r="D20" s="34" t="n"/>
    </row>
    <row r="21" ht="34" customHeight="1">
      <c r="A21" s="37" t="n"/>
      <c r="B21" s="37" t="n"/>
      <c r="C21" s="37" t="n"/>
      <c r="D21" s="37" t="n"/>
    </row>
    <row r="22" ht="34" customHeight="1">
      <c r="A22" s="34" t="n"/>
      <c r="B22" s="34" t="n"/>
      <c r="C22" s="34" t="n"/>
      <c r="D22" s="34" t="n"/>
    </row>
    <row r="23" ht="34" customHeight="1">
      <c r="A23" s="37" t="n"/>
      <c r="B23" s="37" t="n"/>
      <c r="C23" s="37" t="n"/>
      <c r="D23" s="37" t="n"/>
    </row>
    <row r="25" ht="26" customHeight="1">
      <c r="A25" s="32" t="inlineStr">
        <is>
          <t>WT  ·  Survie : faiblesse et menace  ·  Que se passe t il si cette menace se réalise pendant que cette faiblesse dure ?</t>
        </is>
      </c>
    </row>
    <row r="26" ht="20" customHeight="1">
      <c r="A26" s="29" t="inlineStr">
        <is>
          <t>Élément interne</t>
        </is>
      </c>
      <c r="B26" s="29" t="inlineStr">
        <is>
          <t>Élément externe</t>
        </is>
      </c>
      <c r="C26" s="29" t="inlineStr">
        <is>
          <t>Stratégie envisagée</t>
        </is>
      </c>
      <c r="D26" s="29" t="inlineStr">
        <is>
          <t>Décision</t>
        </is>
      </c>
    </row>
    <row r="27" ht="34" customHeight="1">
      <c r="A27" s="34" t="n"/>
      <c r="B27" s="34" t="n"/>
      <c r="C27" s="34" t="n"/>
      <c r="D27" s="34" t="n"/>
    </row>
    <row r="28" ht="34" customHeight="1">
      <c r="A28" s="37" t="n"/>
      <c r="B28" s="37" t="n"/>
      <c r="C28" s="37" t="n"/>
      <c r="D28" s="37" t="n"/>
    </row>
    <row r="29" ht="34" customHeight="1">
      <c r="A29" s="34" t="n"/>
      <c r="B29" s="34" t="n"/>
      <c r="C29" s="34" t="n"/>
      <c r="D29" s="34" t="n"/>
    </row>
    <row r="30" ht="34" customHeight="1">
      <c r="A30" s="37" t="n"/>
      <c r="B30" s="37" t="n"/>
      <c r="C30" s="37" t="n"/>
      <c r="D30" s="37" t="n"/>
    </row>
    <row r="33" ht="22" customHeight="1">
      <c r="A33" s="9" t="inlineStr">
        <is>
          <t>Discuter de votre projet</t>
        </is>
      </c>
    </row>
    <row r="34" ht="18" customHeight="1">
      <c r="A34" s="10" t="inlineStr">
        <is>
          <t>hem-consulting.com  ·  contact@hem-consulting.com  ·  +212 660 12 52 42</t>
        </is>
      </c>
    </row>
  </sheetData>
  <mergeCells count="8">
    <mergeCell ref="A1:D1"/>
    <mergeCell ref="A18:D18"/>
    <mergeCell ref="A34:D34"/>
    <mergeCell ref="A4:D4"/>
    <mergeCell ref="A25:D25"/>
    <mergeCell ref="A2:D2"/>
    <mergeCell ref="A11:D11"/>
    <mergeCell ref="A33:D33"/>
  </mergeCells>
  <dataValidations count="9">
    <dataValidation sqref="D6 D7 D8 D9 D13 D14 D15 D16 D20 D21 D22 D23 D27 D28 D29 D30" showDropDown="0" showInputMessage="0" showErrorMessage="0" allowBlank="1" type="list">
      <formula1>=OFFSET('Listes'!$J$3,0,0,COUNTA('Listes'!$J$3:$J$40),1)</formula1>
    </dataValidation>
    <dataValidation sqref="A6 A7 A8 A9" showDropDown="0" showInputMessage="0" showErrorMessage="0" allowBlank="1" type="list">
      <formula1>='3. SWOT'!$C$6:$C$17</formula1>
    </dataValidation>
    <dataValidation sqref="B6 B7 B8 B9" showDropDown="0" showInputMessage="0" showErrorMessage="0" allowBlank="1" type="list">
      <formula1>='3. SWOT'!$C$23:$C$34</formula1>
    </dataValidation>
    <dataValidation sqref="A13 A14 A15 A16" showDropDown="0" showInputMessage="0" showErrorMessage="0" allowBlank="1" type="list">
      <formula1>='3. SWOT'!$C$6:$C$17</formula1>
    </dataValidation>
    <dataValidation sqref="B13 B14 B15 B16" showDropDown="0" showInputMessage="0" showErrorMessage="0" allowBlank="1" type="list">
      <formula1>='3. SWOT'!$G$23:$G$34</formula1>
    </dataValidation>
    <dataValidation sqref="A20 A21 A22 A23" showDropDown="0" showInputMessage="0" showErrorMessage="0" allowBlank="1" type="list">
      <formula1>='3. SWOT'!$G$6:$G$17</formula1>
    </dataValidation>
    <dataValidation sqref="B20 B21 B22 B23" showDropDown="0" showInputMessage="0" showErrorMessage="0" allowBlank="1" type="list">
      <formula1>='3. SWOT'!$C$23:$C$34</formula1>
    </dataValidation>
    <dataValidation sqref="A27 A28 A29 A30" showDropDown="0" showInputMessage="0" showErrorMessage="0" allowBlank="1" type="list">
      <formula1>='3. SWOT'!$G$6:$G$17</formula1>
    </dataValidation>
    <dataValidation sqref="B27 B28 B29 B30" showDropDown="0" showInputMessage="0" showErrorMessage="0" allowBlank="1" type="list">
      <formula1>='3. SWOT'!$G$23:$G$34</formula1>
    </dataValidation>
  </dataValidations>
  <pageMargins left="0.75" right="0.75" top="1" bottom="1" header="0.5" footer="0.5"/>
  <pageSetup orientation="landscape" fitToHeight="0" fitToWidth="1"/>
  <drawing xmlns:r="http://schemas.openxmlformats.org/officeDocument/2006/relationships" r:id="rId1"/>
</worksheet>
</file>

<file path=xl/worksheets/sheet9.xml><?xml version="1.0" encoding="utf-8"?>
<worksheet xmlns="http://schemas.openxmlformats.org/spreadsheetml/2006/main">
  <sheetPr>
    <outlinePr summaryBelow="1" summaryRight="1"/>
    <pageSetUpPr fitToPage="1"/>
  </sheetPr>
  <dimension ref="A1:L13"/>
  <sheetViews>
    <sheetView showGridLines="0" workbookViewId="0">
      <pane ySplit="3" topLeftCell="A4" activePane="bottomLeft" state="frozen"/>
      <selection pane="bottomLeft" activeCell="A1" sqref="A1"/>
    </sheetView>
  </sheetViews>
  <sheetFormatPr baseColWidth="8" defaultRowHeight="15"/>
  <cols>
    <col width="9" customWidth="1" min="1" max="1"/>
    <col width="30" customWidth="1" min="2" max="2"/>
    <col width="13" customWidth="1" min="3" max="3"/>
    <col width="46" customWidth="1" min="4" max="4"/>
    <col width="46" customWidth="1" min="5" max="5"/>
    <col width="13" customWidth="1" min="6" max="6"/>
    <col width="12" customWidth="1" min="7" max="7"/>
    <col width="14" customWidth="1" min="8" max="8"/>
    <col width="11" customWidth="1" min="9" max="9"/>
    <col width="28" customWidth="1" min="10" max="10"/>
    <col hidden="1" width="6" customWidth="1" min="11" max="11"/>
    <col hidden="1" width="6" customWidth="1" min="12" max="12"/>
  </cols>
  <sheetData>
    <row r="1" ht="76" customHeight="1">
      <c r="A1" s="1" t="inlineStr">
        <is>
          <t>Parties intéressées et leurs exigences</t>
        </is>
      </c>
    </row>
    <row r="2" ht="108" customHeight="1">
      <c r="A2" s="2" t="inlineStr">
        <is>
          <t>Aperçu gratuit. Seule la CAPACITÉ est réduite : 18 lignes externes au lieu de 45, 12 lignes internes au lieu de 30, 6 parties intéressées au lieu de 25, 8 risques au lieu de 40. Les douze onglets, les formules, les listes déroulantes et les quatre compteurs d'audit sont ceux du produit complet.
L'article 4.2 porte sur les parties PERTINENTES et sur leurs exigences, pas sur la liste la plus longue possible. Une partie déclarée non pertinente reste dans le tableau avec sa justification : c'est la trace de la décision, et c'est elle que l'auditeur demande.</t>
        </is>
      </c>
    </row>
    <row r="3" ht="30" customHeight="1">
      <c r="A3" s="29" t="inlineStr">
        <is>
          <t>Réf</t>
        </is>
      </c>
      <c r="B3" s="29" t="inlineStr">
        <is>
          <t>Partie intéressée</t>
        </is>
      </c>
      <c r="C3" s="29" t="inlineStr">
        <is>
          <t>Type</t>
        </is>
      </c>
      <c r="D3" s="29" t="inlineStr">
        <is>
          <t>Besoins et attentes exprimés</t>
        </is>
      </c>
      <c r="E3" s="29" t="inlineStr">
        <is>
          <t>Exigence retenue pour le système</t>
        </is>
      </c>
      <c r="F3" s="29" t="inlineStr">
        <is>
          <t>Pertinente</t>
        </is>
      </c>
      <c r="G3" s="29" t="inlineStr">
        <is>
          <t>Influence</t>
        </is>
      </c>
      <c r="H3" s="29" t="inlineStr">
        <is>
          <t>Dépendance</t>
        </is>
      </c>
      <c r="I3" s="29" t="inlineStr">
        <is>
          <t>Priorité</t>
        </is>
      </c>
      <c r="J3" s="29" t="inlineStr">
        <is>
          <t>Mode de surveillance</t>
        </is>
      </c>
    </row>
    <row r="4" ht="30" customHeight="1">
      <c r="A4" s="33" t="inlineStr">
        <is>
          <t>PI-1</t>
        </is>
      </c>
      <c r="B4" s="34" t="n"/>
      <c r="C4" s="34" t="n"/>
      <c r="D4" s="34" t="n"/>
      <c r="E4" s="34" t="n"/>
      <c r="F4" s="34" t="n"/>
      <c r="G4" s="34" t="n"/>
      <c r="H4" s="34" t="n"/>
      <c r="I4" s="33">
        <f>IF(OR(G4="",H4=""),"",G4*H4)</f>
        <v/>
      </c>
      <c r="J4" s="34" t="n"/>
      <c r="K4">
        <f>IF($B4="","",COUNTIF('6. Risques et opportunités'!$C$4:$C$11,$A4))</f>
        <v/>
      </c>
      <c r="L4">
        <f>IF($B4="",0,1)</f>
        <v/>
      </c>
    </row>
    <row r="5" ht="30" customHeight="1">
      <c r="A5" s="36" t="inlineStr">
        <is>
          <t>PI-2</t>
        </is>
      </c>
      <c r="B5" s="37" t="n"/>
      <c r="C5" s="37" t="n"/>
      <c r="D5" s="37" t="n"/>
      <c r="E5" s="37" t="n"/>
      <c r="F5" s="37" t="n"/>
      <c r="G5" s="37" t="n"/>
      <c r="H5" s="37" t="n"/>
      <c r="I5" s="36">
        <f>IF(OR(G5="",H5=""),"",G5*H5)</f>
        <v/>
      </c>
      <c r="J5" s="37" t="n"/>
      <c r="K5">
        <f>IF($B5="","",COUNTIF('6. Risques et opportunités'!$C$4:$C$11,$A5))</f>
        <v/>
      </c>
      <c r="L5">
        <f>IF($B5="",0,1)</f>
        <v/>
      </c>
    </row>
    <row r="6" ht="30" customHeight="1">
      <c r="A6" s="33" t="inlineStr">
        <is>
          <t>PI-3</t>
        </is>
      </c>
      <c r="B6" s="34" t="n"/>
      <c r="C6" s="34" t="n"/>
      <c r="D6" s="34" t="n"/>
      <c r="E6" s="34" t="n"/>
      <c r="F6" s="34" t="n"/>
      <c r="G6" s="34" t="n"/>
      <c r="H6" s="34" t="n"/>
      <c r="I6" s="33">
        <f>IF(OR(G6="",H6=""),"",G6*H6)</f>
        <v/>
      </c>
      <c r="J6" s="34" t="n"/>
      <c r="K6">
        <f>IF($B6="","",COUNTIF('6. Risques et opportunités'!$C$4:$C$11,$A6))</f>
        <v/>
      </c>
      <c r="L6">
        <f>IF($B6="",0,1)</f>
        <v/>
      </c>
    </row>
    <row r="7" ht="30" customHeight="1">
      <c r="A7" s="36" t="inlineStr">
        <is>
          <t>PI-4</t>
        </is>
      </c>
      <c r="B7" s="37" t="n"/>
      <c r="C7" s="37" t="n"/>
      <c r="D7" s="37" t="n"/>
      <c r="E7" s="37" t="n"/>
      <c r="F7" s="37" t="n"/>
      <c r="G7" s="37" t="n"/>
      <c r="H7" s="37" t="n"/>
      <c r="I7" s="36">
        <f>IF(OR(G7="",H7=""),"",G7*H7)</f>
        <v/>
      </c>
      <c r="J7" s="37" t="n"/>
      <c r="K7">
        <f>IF($B7="","",COUNTIF('6. Risques et opportunités'!$C$4:$C$11,$A7))</f>
        <v/>
      </c>
      <c r="L7">
        <f>IF($B7="",0,1)</f>
        <v/>
      </c>
    </row>
    <row r="8" ht="30" customHeight="1">
      <c r="A8" s="33" t="inlineStr">
        <is>
          <t>PI-5</t>
        </is>
      </c>
      <c r="B8" s="34" t="n"/>
      <c r="C8" s="34" t="n"/>
      <c r="D8" s="34" t="n"/>
      <c r="E8" s="34" t="n"/>
      <c r="F8" s="34" t="n"/>
      <c r="G8" s="34" t="n"/>
      <c r="H8" s="34" t="n"/>
      <c r="I8" s="33">
        <f>IF(OR(G8="",H8=""),"",G8*H8)</f>
        <v/>
      </c>
      <c r="J8" s="34" t="n"/>
      <c r="K8">
        <f>IF($B8="","",COUNTIF('6. Risques et opportunités'!$C$4:$C$11,$A8))</f>
        <v/>
      </c>
      <c r="L8">
        <f>IF($B8="",0,1)</f>
        <v/>
      </c>
    </row>
    <row r="9" ht="30" customHeight="1">
      <c r="A9" s="36" t="inlineStr">
        <is>
          <t>PI-6</t>
        </is>
      </c>
      <c r="B9" s="37" t="n"/>
      <c r="C9" s="37" t="n"/>
      <c r="D9" s="37" t="n"/>
      <c r="E9" s="37" t="n"/>
      <c r="F9" s="37" t="n"/>
      <c r="G9" s="37" t="n"/>
      <c r="H9" s="37" t="n"/>
      <c r="I9" s="36">
        <f>IF(OR(G9="",H9=""),"",G9*H9)</f>
        <v/>
      </c>
      <c r="J9" s="37" t="n"/>
      <c r="K9">
        <f>IF($B9="","",COUNTIF('6. Risques et opportunités'!$C$4:$C$11,$A9))</f>
        <v/>
      </c>
      <c r="L9">
        <f>IF($B9="",0,1)</f>
        <v/>
      </c>
    </row>
    <row r="12" ht="22" customHeight="1">
      <c r="A12" s="9" t="inlineStr">
        <is>
          <t>Discuter de votre projet</t>
        </is>
      </c>
    </row>
    <row r="13" ht="18" customHeight="1">
      <c r="A13" s="10" t="inlineStr">
        <is>
          <t>hem-consulting.com  ·  contact@hem-consulting.com  ·  +212 660 12 52 42</t>
        </is>
      </c>
    </row>
  </sheetData>
  <mergeCells count="4">
    <mergeCell ref="A1:J1"/>
    <mergeCell ref="A13:J13"/>
    <mergeCell ref="A12:J12"/>
    <mergeCell ref="A2:J2"/>
  </mergeCells>
  <dataValidations count="3">
    <dataValidation sqref="C4 C5 C6 C7 C8 C9" showDropDown="0" showInputMessage="0" showErrorMessage="0" allowBlank="1" type="list">
      <formula1>=OFFSET('Listes'!$E$3,0,0,COUNTA('Listes'!$E$3:$E$40),1)</formula1>
    </dataValidation>
    <dataValidation sqref="F4 F5 F6 F7 F8 F9" showDropDown="0" showInputMessage="0" showErrorMessage="0" allowBlank="1" type="list">
      <formula1>=OFFSET('Listes'!$D$3,0,0,COUNTA('Listes'!$D$3:$D$40),1)</formula1>
    </dataValidation>
    <dataValidation sqref="G4 G5 G6 G7 G8 G9 H4 H5 H6 H7 H8 H9" showDropDown="0" showInputMessage="0" showErrorMessage="0" allowBlank="1" type="list">
      <formula1>"1,2,3,4,5"</formula1>
    </dataValidation>
  </dataValidations>
  <pageMargins left="0.75" right="0.75" top="1" bottom="1" header="0.5" footer="0.5"/>
  <pageSetup orientation="landscape"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2026-09-06T13:15:58Z</dcterms:created>
  <dcterms:modified xsi:type="dcterms:W3CDTF">2026-09-06T13:15:58Z</dcterms:modified>
</cp:coreProperties>
</file>